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sibullina\Desktop\ДК Горняк\3ий этаж\"/>
    </mc:Choice>
  </mc:AlternateContent>
  <xr:revisionPtr revIDLastSave="0" documentId="13_ncr:1_{0DA64291-8DBC-45FC-BB0C-384804B6DCAA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каб 1 этаж" sheetId="1" r:id="rId1"/>
    <sheet name="Лист1" sheetId="2" r:id="rId2"/>
  </sheets>
  <definedNames>
    <definedName name="Constr" localSheetId="0">'каб 1 этаж'!#REF!</definedName>
    <definedName name="FOT" localSheetId="0">'каб 1 этаж'!#REF!</definedName>
    <definedName name="Ind" localSheetId="0">'каб 1 этаж'!#REF!</definedName>
    <definedName name="Obj" localSheetId="0">'каб 1 этаж'!#REF!</definedName>
    <definedName name="Obosn" localSheetId="0">'каб 1 этаж'!#REF!</definedName>
    <definedName name="SmPr" localSheetId="0">'каб 1 этаж'!#REF!</definedName>
    <definedName name="_xlnm.Print_Titles" localSheetId="0">'каб 1 этаж'!$6:$6</definedName>
    <definedName name="_xlnm.Print_Area" localSheetId="0">'каб 1 этаж'!$A$1:$E$30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8" i="1" l="1"/>
  <c r="D20" i="1"/>
  <c r="G19" i="1"/>
  <c r="F19" i="1"/>
  <c r="D19" i="1"/>
  <c r="F23" i="1"/>
  <c r="F22" i="1"/>
  <c r="D22" i="1"/>
  <c r="F20" i="1"/>
  <c r="F18" i="1"/>
  <c r="D18" i="1"/>
  <c r="G18" i="1"/>
  <c r="F14" i="1"/>
  <c r="F15" i="1"/>
  <c r="D14" i="1"/>
  <c r="F11" i="1"/>
  <c r="D11" i="1"/>
  <c r="F24" i="1"/>
  <c r="J17" i="1" s="1"/>
  <c r="D24" i="1"/>
  <c r="F21" i="1"/>
  <c r="D21" i="1"/>
  <c r="F17" i="1"/>
  <c r="D17" i="1"/>
  <c r="D16" i="1"/>
  <c r="F13" i="1"/>
  <c r="F12" i="1"/>
  <c r="D13" i="1"/>
  <c r="D12" i="1"/>
  <c r="F10" i="1"/>
  <c r="D10" i="1"/>
  <c r="F9" i="1"/>
  <c r="D9" i="1"/>
  <c r="G20" i="1" l="1"/>
  <c r="D10" i="2"/>
  <c r="D28" i="2" l="1"/>
  <c r="D26" i="2"/>
  <c r="D25" i="2"/>
  <c r="D24" i="2"/>
  <c r="D23" i="2"/>
  <c r="D22" i="2"/>
  <c r="D17" i="2"/>
  <c r="D15" i="2"/>
  <c r="D14" i="2"/>
  <c r="D18" i="2" s="1"/>
  <c r="D13" i="2"/>
  <c r="D12" i="2"/>
  <c r="D16" i="2" s="1"/>
  <c r="D11" i="2"/>
</calcChain>
</file>

<file path=xl/sharedStrings.xml><?xml version="1.0" encoding="utf-8"?>
<sst xmlns="http://schemas.openxmlformats.org/spreadsheetml/2006/main" count="123" uniqueCount="87">
  <si>
    <t>№ пп</t>
  </si>
  <si>
    <t>Наименование</t>
  </si>
  <si>
    <t>Ед. изм.</t>
  </si>
  <si>
    <t>Кол.</t>
  </si>
  <si>
    <t>Примечание</t>
  </si>
  <si>
    <t>Общестроительные работы</t>
  </si>
  <si>
    <t xml:space="preserve">Дефектная ведомость </t>
  </si>
  <si>
    <t>м.п</t>
  </si>
  <si>
    <t>Составил:                                                                                    вед. инженер ПМКУ "УКС"Насибуллина Г.Ю</t>
  </si>
  <si>
    <t>На ремонт кабинета в МАОУ "СОШ № 2" по адресу:
Свердловская обл., г.Первоуральск, ул.Чкалова, 26</t>
  </si>
  <si>
    <t>м2</t>
  </si>
  <si>
    <t>Демонтаж деревянных плинтусов</t>
  </si>
  <si>
    <t>Демонтаж  деревянной  двери</t>
  </si>
  <si>
    <t xml:space="preserve"> м2</t>
  </si>
  <si>
    <t>Отбивка штукатурки со стен</t>
  </si>
  <si>
    <t>по маякам</t>
  </si>
  <si>
    <t>Снятие линолеума</t>
  </si>
  <si>
    <t xml:space="preserve">Грунтование поверхности стен перед оштукатуриванием </t>
  </si>
  <si>
    <t>Оштукатуривание стен толщиной слоя  до 60 мм</t>
  </si>
  <si>
    <t>Грунтование поверхности стен перед наклейкой обоев</t>
  </si>
  <si>
    <t>Оклейка стен обоями под покраску</t>
  </si>
  <si>
    <t xml:space="preserve">Окраска  обоев поливинилацетатными водоэмульсионными составами </t>
  </si>
  <si>
    <t>Устройство подвесного потолка типа "Армстронг"</t>
  </si>
  <si>
    <t>Монтаж дверей</t>
  </si>
  <si>
    <t>Разборка дощатого пола</t>
  </si>
  <si>
    <t>Разборка лаг</t>
  </si>
  <si>
    <t xml:space="preserve">Устройство подстилающего слоя </t>
  </si>
  <si>
    <t>м3</t>
  </si>
  <si>
    <t>отсев, до 400 мм</t>
  </si>
  <si>
    <t>Устройство пленки</t>
  </si>
  <si>
    <t>Устройство бетонного пола армированного сеткой</t>
  </si>
  <si>
    <t>М200</t>
  </si>
  <si>
    <t>Спортивный зал</t>
  </si>
  <si>
    <t>Прочие работы</t>
  </si>
  <si>
    <t>т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</si>
  <si>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</si>
  <si>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</si>
  <si>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</si>
  <si>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</si>
  <si>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</si>
  <si>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</si>
  <si>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</si>
  <si>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</si>
  <si>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</si>
  <si>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</si>
  <si>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</si>
  <si>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</si>
  <si>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мп</t>
  </si>
  <si>
    <t>13</t>
  </si>
  <si>
    <t>14</t>
  </si>
  <si>
    <t>15</t>
  </si>
  <si>
    <t xml:space="preserve"> </t>
  </si>
  <si>
    <t>16</t>
  </si>
  <si>
    <t xml:space="preserve">Разборка деревянных дверей </t>
  </si>
  <si>
    <t>Разборка покрытия пола из керамической плитки</t>
  </si>
  <si>
    <t>Разборка деревянных плинтусов</t>
  </si>
  <si>
    <t>Расчистка стен от краски</t>
  </si>
  <si>
    <t>Вывоз мусора с утилизацией</t>
  </si>
  <si>
    <t>Отбивка штукатурки со стен толщ. до 20 мм</t>
  </si>
  <si>
    <t>Расчистка потолка от краски</t>
  </si>
  <si>
    <t>Отбивка штукатурки с потолка толщ до 20 мм</t>
  </si>
  <si>
    <t xml:space="preserve">Отбивка штукатурки со стен толщ. до 20 мм </t>
  </si>
  <si>
    <t>Отбивка штукатурки со стен толщ до 20 мм</t>
  </si>
  <si>
    <t xml:space="preserve">На демонтажные работы в помещениях 3-го этажа дома культуры "Горняк" по адресу: г. Первоуральск, ул. Энгельса, 12а.
</t>
  </si>
  <si>
    <t>3-ий этаж</t>
  </si>
  <si>
    <t>Демонтажные  работы (93-99)</t>
  </si>
  <si>
    <r>
      <t xml:space="preserve">1,35х2,3 - 2 шт.
0,9х2,1 - 5 шт
</t>
    </r>
    <r>
      <rPr>
        <b/>
        <sz val="10"/>
        <rFont val="Arial"/>
        <family val="2"/>
        <charset val="204"/>
      </rPr>
      <t>мусор 0,156 т</t>
    </r>
  </si>
  <si>
    <t>0,0594 т</t>
  </si>
  <si>
    <r>
      <t xml:space="preserve">97-99
</t>
    </r>
    <r>
      <rPr>
        <b/>
        <sz val="10"/>
        <rFont val="Arial"/>
        <family val="2"/>
        <charset val="204"/>
      </rPr>
      <t>1,9422 т</t>
    </r>
  </si>
  <si>
    <r>
      <t xml:space="preserve">30% от 78,7 м2
</t>
    </r>
    <r>
      <rPr>
        <b/>
        <sz val="10"/>
        <rFont val="Arial"/>
        <family val="2"/>
        <charset val="204"/>
      </rPr>
      <t xml:space="preserve"> 0,165 т</t>
    </r>
  </si>
  <si>
    <t>Снятие обоев</t>
  </si>
  <si>
    <t>Демонтаж дощатых перегородок</t>
  </si>
  <si>
    <r>
      <t xml:space="preserve">97-99
</t>
    </r>
    <r>
      <rPr>
        <b/>
        <sz val="10"/>
        <rFont val="Arial"/>
        <family val="2"/>
        <charset val="204"/>
      </rPr>
      <t>4,44 т</t>
    </r>
  </si>
  <si>
    <r>
      <t xml:space="preserve">дощатые по дранке 100 % 
</t>
    </r>
    <r>
      <rPr>
        <b/>
        <sz val="12"/>
        <color rgb="FFFF0000"/>
        <rFont val="Arial"/>
        <family val="2"/>
        <charset val="204"/>
      </rPr>
      <t>(если не будет демонтажа перегородок)</t>
    </r>
    <r>
      <rPr>
        <sz val="10"/>
        <rFont val="Arial"/>
        <family val="2"/>
        <charset val="204"/>
      </rPr>
      <t xml:space="preserve">
</t>
    </r>
    <r>
      <rPr>
        <b/>
        <sz val="10"/>
        <rFont val="Arial"/>
        <family val="2"/>
        <charset val="204"/>
      </rPr>
      <t>3,1 т</t>
    </r>
  </si>
  <si>
    <t>Разборка бетонных плинтусов</t>
  </si>
  <si>
    <r>
      <t xml:space="preserve">93-95
</t>
    </r>
    <r>
      <rPr>
        <b/>
        <sz val="10"/>
        <rFont val="Arial"/>
        <family val="2"/>
        <charset val="204"/>
      </rPr>
      <t>0,434 т</t>
    </r>
  </si>
  <si>
    <r>
      <t xml:space="preserve">  50% от 78,70м2, перекрытие дощатое, пом 97-99
</t>
    </r>
    <r>
      <rPr>
        <b/>
        <sz val="10"/>
        <rFont val="Arial"/>
        <family val="2"/>
        <charset val="204"/>
      </rPr>
      <t>1,42 т</t>
    </r>
  </si>
  <si>
    <t>Разборка стяжки толщ до 10 мм</t>
  </si>
  <si>
    <t>1,34 т</t>
  </si>
  <si>
    <r>
      <t xml:space="preserve">93-96
</t>
    </r>
    <r>
      <rPr>
        <b/>
        <sz val="10"/>
        <rFont val="Arial"/>
        <family val="2"/>
        <charset val="204"/>
      </rPr>
      <t>3,85</t>
    </r>
    <r>
      <rPr>
        <sz val="10"/>
        <rFont val="Arial"/>
        <family val="2"/>
        <charset val="204"/>
      </rPr>
      <t xml:space="preserve"> т</t>
    </r>
  </si>
  <si>
    <t>0,059 т</t>
  </si>
  <si>
    <t>м4</t>
  </si>
  <si>
    <r>
      <t xml:space="preserve">перекрытие бетонное, пом. 93-95,50% от 74,5 м2
</t>
    </r>
    <r>
      <rPr>
        <b/>
        <sz val="10"/>
        <rFont val="Arial"/>
        <family val="2"/>
        <charset val="204"/>
      </rPr>
      <t>1,34 т</t>
    </r>
  </si>
  <si>
    <r>
      <t xml:space="preserve">93-95
</t>
    </r>
    <r>
      <rPr>
        <b/>
        <sz val="10"/>
        <rFont val="Arial"/>
        <family val="2"/>
        <charset val="204"/>
      </rPr>
      <t>0,022 т</t>
    </r>
  </si>
  <si>
    <r>
      <t xml:space="preserve">стены из шлакоблока 20%от 123,62 м2, пом. 93-99
</t>
    </r>
    <r>
      <rPr>
        <b/>
        <sz val="10"/>
        <rFont val="Arial"/>
        <family val="2"/>
        <charset val="204"/>
      </rPr>
      <t xml:space="preserve"> 0,890 т</t>
    </r>
  </si>
  <si>
    <r>
      <t xml:space="preserve">дощатые, 20% от 114,3 м2, пом 93-95
</t>
    </r>
    <r>
      <rPr>
        <b/>
        <sz val="10"/>
        <rFont val="Arial"/>
        <family val="2"/>
        <charset val="204"/>
      </rPr>
      <t>0,824 т</t>
    </r>
  </si>
  <si>
    <t>16,94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</si>
</sst>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 Cyr"/>
      <charset val="204"/>
    </font>
    <font>
      <sz val="8"/>
      <name val="Arial Cyr"/>
      <charset val="204"/>
    </font>
    <font>
      <sz val="11"/>
      <name val="Arial"/>
      <family val="2"/>
      <charset val="204"/>
    </font>
    <font>
      <sz val="12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i/>
      <sz val="10"/>
      <name val="Arial"/>
      <family val="2"/>
      <charset val="204"/>
    </font>
    <font>
      <sz val="10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sz val="10"/>
      <color rgb="FFFF0000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80">
    <xf numFmtId="0" fontId="0" fillId="0" borderId="0" xfId="0"/>
    <xf numFmtId="0" fontId="5" fillId="0" borderId="0" xfId="0" applyNumberFormat="1" applyFont="1" applyAlignment="1">
      <alignment horizontal="left" vertical="top"/>
    </xf>
    <xf numFmtId="0" fontId="5" fillId="0" borderId="0" xfId="0" applyFont="1"/>
    <xf numFmtId="0" fontId="4" fillId="0" borderId="0" xfId="0" applyFont="1" applyAlignment="1">
      <alignment horizontal="right" vertical="top"/>
    </xf>
    <xf numFmtId="49" fontId="5" fillId="0" borderId="0" xfId="0" applyNumberFormat="1" applyFont="1" applyAlignment="1">
      <alignment horizontal="center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right" vertical="top"/>
    </xf>
    <xf numFmtId="0" fontId="4" fillId="0" borderId="0" xfId="0" applyNumberFormat="1" applyFont="1" applyAlignment="1">
      <alignment horizontal="left" vertical="top"/>
    </xf>
    <xf numFmtId="0" fontId="5" fillId="0" borderId="0" xfId="0" applyNumberFormat="1" applyFont="1" applyAlignment="1">
      <alignment horizontal="right"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horizontal="center" vertical="top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49" fontId="5" fillId="0" borderId="1" xfId="0" quotePrefix="1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right" vertical="top" wrapText="1"/>
    </xf>
    <xf numFmtId="0" fontId="5" fillId="0" borderId="1" xfId="0" applyNumberFormat="1" applyFont="1" applyBorder="1" applyAlignment="1">
      <alignment horizontal="left" vertical="top"/>
    </xf>
    <xf numFmtId="0" fontId="6" fillId="0" borderId="1" xfId="1" applyFont="1" applyBorder="1" applyAlignment="1">
      <alignment horizontal="left" vertical="top" wrapText="1"/>
    </xf>
    <xf numFmtId="0" fontId="5" fillId="0" borderId="1" xfId="0" applyNumberFormat="1" applyFont="1" applyBorder="1" applyAlignment="1">
      <alignment horizontal="left" vertical="top" wrapText="1"/>
    </xf>
    <xf numFmtId="0" fontId="2" fillId="0" borderId="0" xfId="0" applyFont="1" applyAlignment="1">
      <alignment vertical="top" wrapText="1"/>
    </xf>
    <xf numFmtId="49" fontId="5" fillId="0" borderId="0" xfId="0" applyNumberFormat="1" applyFont="1" applyAlignment="1">
      <alignment horizontal="left" vertical="top" wrapText="1"/>
    </xf>
    <xf numFmtId="0" fontId="5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NumberFormat="1" applyFont="1" applyBorder="1" applyAlignment="1">
      <alignment horizontal="right" wrapText="1"/>
    </xf>
    <xf numFmtId="0" fontId="12" fillId="0" borderId="0" xfId="0" applyFont="1"/>
    <xf numFmtId="49" fontId="5" fillId="0" borderId="1" xfId="0" quotePrefix="1" applyNumberFormat="1" applyFont="1" applyFill="1" applyBorder="1" applyAlignment="1">
      <alignment horizontal="center" vertical="top"/>
    </xf>
    <xf numFmtId="0" fontId="5" fillId="0" borderId="1" xfId="1" applyFont="1" applyBorder="1" applyAlignment="1">
      <alignment horizontal="left" vertical="top" wrapText="1"/>
    </xf>
    <xf numFmtId="9" fontId="5" fillId="0" borderId="1" xfId="0" applyNumberFormat="1" applyFont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left" vertical="top"/>
    </xf>
    <xf numFmtId="0" fontId="5" fillId="2" borderId="1" xfId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NumberFormat="1" applyFont="1" applyFill="1" applyBorder="1" applyAlignment="1">
      <alignment horizontal="left" vertical="top" wrapText="1"/>
    </xf>
    <xf numFmtId="0" fontId="5" fillId="0" borderId="1" xfId="0" applyNumberFormat="1" applyFont="1" applyFill="1" applyBorder="1" applyAlignment="1">
      <alignment horizontal="right" vertical="top" wrapText="1"/>
    </xf>
    <xf numFmtId="0" fontId="5" fillId="0" borderId="1" xfId="0" applyNumberFormat="1" applyFont="1" applyFill="1" applyBorder="1" applyAlignment="1">
      <alignment horizontal="left" vertical="top" wrapText="1"/>
    </xf>
    <xf numFmtId="0" fontId="10" fillId="0" borderId="1" xfId="0" applyNumberFormat="1" applyFont="1" applyBorder="1" applyAlignment="1">
      <alignment horizontal="left" vertical="top" wrapText="1"/>
    </xf>
    <xf numFmtId="0" fontId="5" fillId="0" borderId="0" xfId="0" applyFont="1" applyBorder="1"/>
    <xf numFmtId="0" fontId="5" fillId="0" borderId="0" xfId="0" applyNumberFormat="1" applyFont="1" applyBorder="1" applyAlignment="1">
      <alignment horizontal="right" vertical="top" wrapText="1"/>
    </xf>
    <xf numFmtId="49" fontId="5" fillId="2" borderId="1" xfId="0" quotePrefix="1" applyNumberFormat="1" applyFont="1" applyFill="1" applyBorder="1" applyAlignment="1">
      <alignment horizontal="center" vertical="top"/>
    </xf>
    <xf numFmtId="0" fontId="5" fillId="2" borderId="0" xfId="0" applyFont="1" applyFill="1"/>
    <xf numFmtId="49" fontId="5" fillId="0" borderId="1" xfId="0" quotePrefix="1" applyNumberFormat="1" applyFont="1" applyBorder="1" applyAlignment="1">
      <alignment horizontal="center" vertical="top"/>
    </xf>
    <xf numFmtId="9" fontId="10" fillId="0" borderId="1" xfId="0" applyNumberFormat="1" applyFont="1" applyBorder="1" applyAlignment="1">
      <alignment horizontal="left" vertical="top" wrapText="1"/>
    </xf>
    <xf numFmtId="0" fontId="10" fillId="0" borderId="0" xfId="0" applyFont="1"/>
    <xf numFmtId="49" fontId="5" fillId="0" borderId="1" xfId="0" quotePrefix="1" applyNumberFormat="1" applyFont="1" applyBorder="1" applyAlignment="1">
      <alignment horizontal="left" vertical="top"/>
    </xf>
    <xf numFmtId="0" fontId="10" fillId="0" borderId="0" xfId="0" applyFont="1" applyAlignment="1">
      <alignment horizont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1" applyFont="1" applyFill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2" fillId="0" borderId="0" xfId="0" applyFont="1" applyAlignment="1">
      <alignment horizontal="center" vertical="top" wrapText="1"/>
    </xf>
    <xf numFmtId="49" fontId="5" fillId="0" borderId="0" xfId="0" applyNumberFormat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49" fontId="8" fillId="0" borderId="0" xfId="0" applyNumberFormat="1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49" fontId="10" fillId="0" borderId="3" xfId="0" quotePrefix="1" applyNumberFormat="1" applyFont="1" applyBorder="1" applyAlignment="1">
      <alignment horizontal="center" vertical="top"/>
    </xf>
    <xf numFmtId="49" fontId="10" fillId="0" borderId="4" xfId="0" quotePrefix="1" applyNumberFormat="1" applyFont="1" applyBorder="1" applyAlignment="1">
      <alignment horizontal="center" vertical="top"/>
    </xf>
    <xf numFmtId="49" fontId="10" fillId="0" borderId="5" xfId="0" quotePrefix="1" applyNumberFormat="1" applyFont="1" applyBorder="1" applyAlignment="1">
      <alignment horizontal="center" vertical="top"/>
    </xf>
    <xf numFmtId="0" fontId="10" fillId="0" borderId="3" xfId="0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5" xfId="0" applyFont="1" applyBorder="1" applyAlignment="1">
      <alignment horizontal="left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49" fontId="2" fillId="0" borderId="3" xfId="0" applyNumberFormat="1" applyFont="1" applyFill="1" applyBorder="1" applyAlignment="1">
      <alignment horizontal="center" vertical="top" wrapText="1"/>
    </xf>
    <xf numFmtId="49" fontId="2" fillId="0" borderId="4" xfId="0" applyNumberFormat="1" applyFont="1" applyFill="1" applyBorder="1" applyAlignment="1">
      <alignment horizontal="center" vertical="top" wrapText="1"/>
    </xf>
    <xf numFmtId="49" fontId="2" fillId="0" borderId="5" xfId="0" applyNumberFormat="1" applyFont="1" applyFill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left" vertical="top" wrapText="1"/>
    </xf>
    <xf numFmtId="0" fontId="5" fillId="2" borderId="0" xfId="0" applyFont="1" applyFill="1" applyAlignment="1">
      <alignment horizontal="center"/>
    </xf>
    <xf numFmtId="0" fontId="5" fillId="2" borderId="1" xfId="0" applyNumberFormat="1" applyFont="1" applyFill="1" applyBorder="1" applyAlignment="1">
      <alignment horizontal="right" vertical="top" wrapText="1"/>
    </xf>
    <xf numFmtId="0" fontId="5" fillId="2" borderId="0" xfId="0" applyFont="1" applyFill="1" applyAlignment="1">
      <alignment horizontal="center"/>
    </xf>
    <xf numFmtId="2" fontId="5" fillId="2" borderId="0" xfId="0" applyNumberFormat="1" applyFont="1" applyFill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0"/>
  <sheetViews>
    <sheetView showGridLines="0" tabSelected="1" view="pageBreakPreview" topLeftCell="A11" zoomScaleNormal="100" zoomScaleSheetLayoutView="100" workbookViewId="0">
      <selection activeCell="O23" sqref="O23"/>
    </sheetView>
  </sheetViews>
  <sheetFormatPr defaultRowHeight="12.75" x14ac:dyDescent="0.2"/>
  <cols>
    <col min="1" max="1" width="6.42578125" style="4" customWidth="1"/>
    <col min="2" max="2" width="43.7109375" style="5" customWidth="1"/>
    <col min="3" max="3" width="5.85546875" style="6" customWidth="1"/>
    <col min="4" max="4" width="8.85546875" style="11" customWidth="1"/>
    <col min="5" max="5" width="32.7109375" style="1" customWidth="1"/>
    <col min="6" max="6" width="9.7109375" style="2" customWidth="1"/>
    <col min="7" max="7" width="8.140625" style="2" customWidth="1"/>
    <col min="8" max="8" width="9.140625" style="2"/>
    <col min="9" max="9" width="8.7109375" style="2" customWidth="1"/>
    <col min="10" max="10" width="9.28515625" style="2" customWidth="1"/>
    <col min="11" max="16384" width="9.140625" style="2"/>
  </cols>
  <sheetData>
    <row r="1" spans="1:11" ht="15" x14ac:dyDescent="0.2">
      <c r="A1" s="7"/>
      <c r="C1" s="8" t="s">
        <v>6</v>
      </c>
      <c r="D1" s="9"/>
      <c r="E1" s="10"/>
      <c r="F1" s="3"/>
      <c r="G1" s="3"/>
      <c r="H1" s="3"/>
    </row>
    <row r="2" spans="1:11" ht="43.5" customHeight="1" x14ac:dyDescent="0.2">
      <c r="A2" s="56" t="s">
        <v>63</v>
      </c>
      <c r="B2" s="56"/>
      <c r="C2" s="56"/>
      <c r="D2" s="56"/>
      <c r="E2" s="56"/>
      <c r="F2" s="28"/>
      <c r="G2" s="3"/>
      <c r="H2" s="3"/>
    </row>
    <row r="3" spans="1:11" ht="6.75" customHeight="1" x14ac:dyDescent="0.2">
      <c r="A3" s="7"/>
      <c r="B3" s="12"/>
      <c r="C3" s="13"/>
      <c r="D3" s="9"/>
      <c r="E3" s="10"/>
      <c r="F3" s="3"/>
      <c r="G3" s="3"/>
      <c r="H3" s="3"/>
    </row>
    <row r="4" spans="1:11" hidden="1" x14ac:dyDescent="0.2">
      <c r="A4" s="7"/>
      <c r="B4" s="12"/>
      <c r="C4" s="13"/>
      <c r="D4" s="9"/>
      <c r="E4" s="10"/>
      <c r="F4" s="3"/>
      <c r="G4" s="3"/>
      <c r="H4" s="3"/>
    </row>
    <row r="5" spans="1:11" ht="33.75" customHeight="1" x14ac:dyDescent="0.2">
      <c r="A5" s="14" t="s">
        <v>0</v>
      </c>
      <c r="B5" s="15" t="s">
        <v>1</v>
      </c>
      <c r="C5" s="16" t="s">
        <v>2</v>
      </c>
      <c r="D5" s="17" t="s">
        <v>3</v>
      </c>
      <c r="E5" s="18" t="s">
        <v>4</v>
      </c>
    </row>
    <row r="6" spans="1:11" x14ac:dyDescent="0.2">
      <c r="A6" s="19">
        <v>1</v>
      </c>
      <c r="B6" s="20">
        <v>2</v>
      </c>
      <c r="C6" s="20">
        <v>3</v>
      </c>
      <c r="D6" s="20">
        <v>4</v>
      </c>
      <c r="E6" s="20">
        <v>5</v>
      </c>
    </row>
    <row r="7" spans="1:11" ht="15.75" x14ac:dyDescent="0.2">
      <c r="A7" s="61" t="s">
        <v>64</v>
      </c>
      <c r="B7" s="62"/>
      <c r="C7" s="62"/>
      <c r="D7" s="62"/>
      <c r="E7" s="63"/>
      <c r="J7" s="44"/>
      <c r="K7" s="44"/>
    </row>
    <row r="8" spans="1:11" ht="19.149999999999999" customHeight="1" x14ac:dyDescent="0.2">
      <c r="A8" s="72" t="s">
        <v>65</v>
      </c>
      <c r="B8" s="73"/>
      <c r="C8" s="73"/>
      <c r="D8" s="73"/>
      <c r="E8" s="74"/>
      <c r="J8" s="44"/>
      <c r="K8" s="44"/>
    </row>
    <row r="9" spans="1:11" ht="63.75" x14ac:dyDescent="0.2">
      <c r="A9" s="21" t="s">
        <v>35</v>
      </c>
      <c r="B9" s="30" t="s">
        <v>53</v>
      </c>
      <c r="C9" s="31" t="s">
        <v>10</v>
      </c>
      <c r="D9" s="32">
        <f>1.35*2.3*2+0.9*2.1*5</f>
        <v>15.66</v>
      </c>
      <c r="E9" s="27" t="s">
        <v>66</v>
      </c>
      <c r="F9" s="2">
        <f>15.66*10/1000</f>
        <v>0.15659999999999999</v>
      </c>
      <c r="J9" s="45"/>
      <c r="K9" s="44"/>
    </row>
    <row r="10" spans="1:11" x14ac:dyDescent="0.2">
      <c r="A10" s="21" t="s">
        <v>36</v>
      </c>
      <c r="B10" s="30" t="s">
        <v>55</v>
      </c>
      <c r="C10" s="31" t="s">
        <v>47</v>
      </c>
      <c r="D10" s="24">
        <f>4.86*2+5.33*2-1.35+6.28*2+6.83*2-1.35+1.85*2+5.33*2-1.35*2-0.9</f>
        <v>54.660000000000004</v>
      </c>
      <c r="E10" s="37" t="s">
        <v>67</v>
      </c>
      <c r="F10" s="2">
        <f>0.54*0.11</f>
        <v>5.9400000000000001E-2</v>
      </c>
    </row>
    <row r="11" spans="1:11" ht="25.5" x14ac:dyDescent="0.2">
      <c r="A11" s="48" t="s">
        <v>37</v>
      </c>
      <c r="B11" s="30" t="s">
        <v>74</v>
      </c>
      <c r="C11" s="31" t="s">
        <v>47</v>
      </c>
      <c r="D11" s="24">
        <f>6.77*2+3.4*2-0.9*3+2.16*2+2.88*2-0.9+3.72*2+7.89*2-0.9*2+4.6*2+6.82*2-0.9</f>
        <v>70.179999999999993</v>
      </c>
      <c r="E11" s="27" t="s">
        <v>75</v>
      </c>
      <c r="F11" s="2">
        <f>0.7*0.62</f>
        <v>0.434</v>
      </c>
    </row>
    <row r="12" spans="1:11" ht="25.5" x14ac:dyDescent="0.2">
      <c r="A12" s="21" t="s">
        <v>38</v>
      </c>
      <c r="B12" s="30" t="s">
        <v>24</v>
      </c>
      <c r="C12" s="31" t="s">
        <v>10</v>
      </c>
      <c r="D12" s="41">
        <f>25.9+42.9+9.9</f>
        <v>78.7</v>
      </c>
      <c r="E12" s="27" t="s">
        <v>68</v>
      </c>
      <c r="F12" s="2">
        <f>0.78*2.49</f>
        <v>1.9422000000000001</v>
      </c>
    </row>
    <row r="13" spans="1:11" ht="25.5" x14ac:dyDescent="0.2">
      <c r="A13" s="21" t="s">
        <v>39</v>
      </c>
      <c r="B13" s="30" t="s">
        <v>25</v>
      </c>
      <c r="C13" s="31" t="s">
        <v>10</v>
      </c>
      <c r="D13" s="41">
        <f>78.7*30/100</f>
        <v>23.61</v>
      </c>
      <c r="E13" s="36" t="s">
        <v>69</v>
      </c>
      <c r="F13" s="2">
        <f>0.2361*0.7</f>
        <v>0.16527</v>
      </c>
    </row>
    <row r="14" spans="1:11" ht="25.5" x14ac:dyDescent="0.2">
      <c r="A14" s="48" t="s">
        <v>40</v>
      </c>
      <c r="B14" s="30" t="s">
        <v>54</v>
      </c>
      <c r="C14" s="31" t="s">
        <v>10</v>
      </c>
      <c r="D14" s="41">
        <f>14.5+29.5+6.2+24.3</f>
        <v>74.5</v>
      </c>
      <c r="E14" s="36" t="s">
        <v>79</v>
      </c>
      <c r="F14" s="2">
        <f>0.74*5.2</f>
        <v>3.8479999999999999</v>
      </c>
    </row>
    <row r="15" spans="1:11" x14ac:dyDescent="0.2">
      <c r="A15" s="48" t="s">
        <v>41</v>
      </c>
      <c r="B15" s="30" t="s">
        <v>77</v>
      </c>
      <c r="C15" s="31" t="s">
        <v>10</v>
      </c>
      <c r="D15" s="41">
        <v>74.5</v>
      </c>
      <c r="E15" s="49" t="s">
        <v>78</v>
      </c>
      <c r="F15" s="2">
        <f>74.5*0.01*1800/1000</f>
        <v>1.341</v>
      </c>
    </row>
    <row r="16" spans="1:11" x14ac:dyDescent="0.2">
      <c r="A16" s="48" t="s">
        <v>42</v>
      </c>
      <c r="B16" s="30" t="s">
        <v>70</v>
      </c>
      <c r="C16" s="31" t="s">
        <v>10</v>
      </c>
      <c r="D16" s="41">
        <f>(5.33*2+1.85*2+5.33*2+4.86*2)*2.85-1.8*1.3-1.35*2.3*2-0.9*2.3-0.9*2.1</f>
        <v>86.499000000000024</v>
      </c>
      <c r="E16" s="75">
        <v>98.99</v>
      </c>
    </row>
    <row r="17" spans="1:12" ht="25.5" x14ac:dyDescent="0.2">
      <c r="A17" s="48" t="s">
        <v>43</v>
      </c>
      <c r="B17" s="30" t="s">
        <v>71</v>
      </c>
      <c r="C17" s="31" t="s">
        <v>10</v>
      </c>
      <c r="D17" s="41">
        <f>(6.83+5.33)*2.85-1.35*2.3*2</f>
        <v>28.445999999999998</v>
      </c>
      <c r="E17" s="75" t="s">
        <v>72</v>
      </c>
      <c r="F17" s="2">
        <f>(28.44*0.08*600+28.44*0.06*1800)/1000</f>
        <v>4.4366400000000006</v>
      </c>
      <c r="J17" s="2">
        <f>F24+F23+F20+F19+F18+F17+F15+F14+F13+F12+F11+F10+F9</f>
        <v>15.595719999999996</v>
      </c>
    </row>
    <row r="18" spans="1:12" ht="38.25" x14ac:dyDescent="0.2">
      <c r="A18" s="21" t="s">
        <v>44</v>
      </c>
      <c r="B18" s="35" t="s">
        <v>58</v>
      </c>
      <c r="C18" s="23" t="s">
        <v>10</v>
      </c>
      <c r="D18" s="24">
        <f>123.62*20/100</f>
        <v>24.724</v>
      </c>
      <c r="E18" s="27" t="s">
        <v>84</v>
      </c>
      <c r="F18" s="2">
        <f>24.72*0.02*1800/1000</f>
        <v>0.88991999999999993</v>
      </c>
      <c r="G18" s="24">
        <f>(5.33+4.86+6.28+6.83)*2.85-1.8*1.3*3+(6.77+3.4+2.16+4.6+6.82)*3-1.8*1.3*3</f>
        <v>123.61500000000002</v>
      </c>
      <c r="J18" s="2">
        <f>0.156+0.0594+0.434+1.9422+0.165+3.85+1.34+4.44+0.89+0.824+0.059+1.34+0.022+1.42</f>
        <v>16.941600000000001</v>
      </c>
    </row>
    <row r="19" spans="1:12" ht="51" x14ac:dyDescent="0.2">
      <c r="A19" s="48" t="s">
        <v>45</v>
      </c>
      <c r="B19" s="35" t="s">
        <v>62</v>
      </c>
      <c r="C19" s="23" t="s">
        <v>10</v>
      </c>
      <c r="D19" s="24">
        <f>114.3*20/100</f>
        <v>22.86</v>
      </c>
      <c r="E19" s="27" t="s">
        <v>85</v>
      </c>
      <c r="F19" s="2">
        <f>22.9*0.02*1800/1000</f>
        <v>0.82440000000000002</v>
      </c>
      <c r="G19" s="45">
        <f>(3.72*2+7.8*2-0.16*2+3.9*2-0.16+2.88*4)*3-0.9*2.1*6</f>
        <v>114.29999999999998</v>
      </c>
    </row>
    <row r="20" spans="1:12" x14ac:dyDescent="0.2">
      <c r="A20" s="21" t="s">
        <v>46</v>
      </c>
      <c r="B20" s="35" t="s">
        <v>56</v>
      </c>
      <c r="C20" s="23" t="s">
        <v>10</v>
      </c>
      <c r="D20" s="24">
        <f>237.9-24.724-22.86</f>
        <v>190.31600000000003</v>
      </c>
      <c r="E20" s="43" t="s">
        <v>80</v>
      </c>
      <c r="F20" s="2">
        <f>98.9*0.001*600/1000</f>
        <v>5.9340000000000004E-2</v>
      </c>
      <c r="G20" s="33">
        <f>SUM(G18:G19)</f>
        <v>237.91500000000002</v>
      </c>
    </row>
    <row r="21" spans="1:12" ht="69.75" x14ac:dyDescent="0.2">
      <c r="A21" s="46" t="s">
        <v>48</v>
      </c>
      <c r="B21" s="38" t="s">
        <v>61</v>
      </c>
      <c r="C21" s="39" t="s">
        <v>10</v>
      </c>
      <c r="D21" s="77">
        <f>(6.83*2+5.33*2)*2.85-1.35*2.3*4</f>
        <v>56.891999999999996</v>
      </c>
      <c r="E21" s="40" t="s">
        <v>73</v>
      </c>
      <c r="F21" s="47">
        <f>56.9*0.03*1800/1000</f>
        <v>3.0726</v>
      </c>
      <c r="G21" s="47"/>
      <c r="I21" s="76"/>
      <c r="J21" s="76"/>
      <c r="K21" s="55"/>
      <c r="L21" s="55"/>
    </row>
    <row r="22" spans="1:12" ht="38.25" x14ac:dyDescent="0.2">
      <c r="A22" s="34" t="s">
        <v>49</v>
      </c>
      <c r="B22" s="54" t="s">
        <v>60</v>
      </c>
      <c r="C22" s="53" t="s">
        <v>10</v>
      </c>
      <c r="D22" s="41">
        <f>74.5/2</f>
        <v>37.25</v>
      </c>
      <c r="E22" s="42" t="s">
        <v>82</v>
      </c>
      <c r="F22" s="79">
        <f>37.25*0.02*1800/1000</f>
        <v>1.341</v>
      </c>
      <c r="G22" s="47"/>
      <c r="I22" s="78"/>
      <c r="J22" s="78"/>
      <c r="K22" s="52"/>
      <c r="L22" s="52"/>
    </row>
    <row r="23" spans="1:12" ht="25.5" x14ac:dyDescent="0.2">
      <c r="A23" s="34" t="s">
        <v>50</v>
      </c>
      <c r="B23" s="54" t="s">
        <v>59</v>
      </c>
      <c r="C23" s="53" t="s">
        <v>81</v>
      </c>
      <c r="D23" s="41">
        <v>37.25</v>
      </c>
      <c r="E23" s="42" t="s">
        <v>83</v>
      </c>
      <c r="F23" s="47">
        <f>37.25*0.001*600/1000</f>
        <v>2.2349999999999998E-2</v>
      </c>
      <c r="G23" s="47"/>
      <c r="I23" s="78"/>
      <c r="J23" s="78"/>
      <c r="K23" s="52"/>
      <c r="L23" s="52"/>
    </row>
    <row r="24" spans="1:12" ht="38.25" x14ac:dyDescent="0.2">
      <c r="A24" s="21" t="s">
        <v>52</v>
      </c>
      <c r="B24" s="35" t="s">
        <v>60</v>
      </c>
      <c r="C24" s="23" t="s">
        <v>10</v>
      </c>
      <c r="D24" s="24">
        <f>78.7*50/100</f>
        <v>39.35</v>
      </c>
      <c r="E24" s="27" t="s">
        <v>76</v>
      </c>
      <c r="F24" s="2">
        <f>39.35*0.02*1800/1000</f>
        <v>1.4166000000000001</v>
      </c>
    </row>
    <row r="25" spans="1:12" x14ac:dyDescent="0.2">
      <c r="A25" s="64" t="s">
        <v>33</v>
      </c>
      <c r="B25" s="65"/>
      <c r="C25" s="65"/>
      <c r="D25" s="65"/>
      <c r="E25" s="66"/>
      <c r="J25" s="50"/>
    </row>
    <row r="26" spans="1:12" x14ac:dyDescent="0.2">
      <c r="A26" s="48" t="s">
        <v>35</v>
      </c>
      <c r="B26" s="51" t="s">
        <v>57</v>
      </c>
      <c r="C26" s="48" t="s">
        <v>34</v>
      </c>
      <c r="D26" s="48" t="s">
        <v>86</v>
      </c>
      <c r="E26" s="48"/>
      <c r="J26" s="50"/>
    </row>
    <row r="27" spans="1:12" x14ac:dyDescent="0.2">
      <c r="J27" s="2" t="s">
        <v>51</v>
      </c>
    </row>
    <row r="29" spans="1:12" x14ac:dyDescent="0.2">
      <c r="A29" s="57" t="s">
        <v>8</v>
      </c>
      <c r="B29" s="58"/>
      <c r="C29" s="58"/>
      <c r="D29" s="58"/>
      <c r="E29" s="58"/>
    </row>
    <row r="30" spans="1:12" x14ac:dyDescent="0.2">
      <c r="A30" s="59"/>
      <c r="B30" s="60"/>
      <c r="C30" s="60"/>
      <c r="D30" s="60"/>
      <c r="E30" s="60"/>
    </row>
  </sheetData>
  <mergeCells count="8">
    <mergeCell ref="A2:E2"/>
    <mergeCell ref="A29:E29"/>
    <mergeCell ref="A30:E30"/>
    <mergeCell ref="A8:E8"/>
    <mergeCell ref="A7:E7"/>
    <mergeCell ref="A25:E25"/>
    <mergeCell ref="I21:J21"/>
    <mergeCell ref="K21:L21"/>
  </mergeCells>
  <phoneticPr fontId="1" type="noConversion"/>
  <pageMargins left="0.4" right="0.31" top="0.45" bottom="0.48" header="0.24" footer="0.2800000000000000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0"/>
  <sheetViews>
    <sheetView view="pageBreakPreview" zoomScaleNormal="100" zoomScaleSheetLayoutView="100" workbookViewId="0">
      <selection activeCell="B22" sqref="B22"/>
    </sheetView>
  </sheetViews>
  <sheetFormatPr defaultRowHeight="12.75" x14ac:dyDescent="0.2"/>
  <cols>
    <col min="1" max="1" width="4.85546875" customWidth="1"/>
    <col min="2" max="2" width="35.5703125" customWidth="1"/>
    <col min="3" max="3" width="10.42578125" customWidth="1"/>
    <col min="4" max="4" width="10.5703125" customWidth="1"/>
    <col min="5" max="5" width="27.140625" customWidth="1"/>
  </cols>
  <sheetData>
    <row r="1" spans="1:5" x14ac:dyDescent="0.2">
      <c r="A1" s="29"/>
      <c r="B1" s="5"/>
      <c r="C1" s="6"/>
      <c r="D1" s="1"/>
      <c r="E1" s="1"/>
    </row>
    <row r="2" spans="1:5" ht="15" x14ac:dyDescent="0.2">
      <c r="A2" s="7"/>
      <c r="B2" s="5"/>
      <c r="C2" s="8" t="s">
        <v>6</v>
      </c>
      <c r="D2" s="9"/>
      <c r="E2" s="10"/>
    </row>
    <row r="3" spans="1:5" ht="34.5" customHeight="1" x14ac:dyDescent="0.2">
      <c r="A3" s="56" t="s">
        <v>9</v>
      </c>
      <c r="B3" s="56"/>
      <c r="C3" s="56"/>
      <c r="D3" s="56"/>
      <c r="E3" s="56"/>
    </row>
    <row r="4" spans="1:5" x14ac:dyDescent="0.2">
      <c r="A4" s="7"/>
      <c r="B4" s="12"/>
      <c r="C4" s="13"/>
      <c r="D4" s="9"/>
      <c r="E4" s="10"/>
    </row>
    <row r="5" spans="1:5" x14ac:dyDescent="0.2">
      <c r="A5" s="7"/>
      <c r="B5" s="12"/>
      <c r="C5" s="13"/>
      <c r="D5" s="9"/>
      <c r="E5" s="10"/>
    </row>
    <row r="6" spans="1:5" ht="30" x14ac:dyDescent="0.2">
      <c r="A6" s="14" t="s">
        <v>0</v>
      </c>
      <c r="B6" s="15" t="s">
        <v>1</v>
      </c>
      <c r="C6" s="16" t="s">
        <v>2</v>
      </c>
      <c r="D6" s="17" t="s">
        <v>3</v>
      </c>
      <c r="E6" s="18" t="s">
        <v>4</v>
      </c>
    </row>
    <row r="7" spans="1:5" x14ac:dyDescent="0.2">
      <c r="A7" s="19">
        <v>1</v>
      </c>
      <c r="B7" s="20">
        <v>2</v>
      </c>
      <c r="C7" s="20">
        <v>3</v>
      </c>
      <c r="D7" s="20">
        <v>4</v>
      </c>
      <c r="E7" s="20">
        <v>5</v>
      </c>
    </row>
    <row r="8" spans="1:5" ht="21.75" customHeight="1" x14ac:dyDescent="0.2">
      <c r="A8" s="67" t="s">
        <v>32</v>
      </c>
      <c r="B8" s="68"/>
      <c r="C8" s="68"/>
      <c r="D8" s="68"/>
      <c r="E8" s="69"/>
    </row>
    <row r="9" spans="1:5" ht="24.75" customHeight="1" x14ac:dyDescent="0.2">
      <c r="A9" s="70" t="s">
        <v>5</v>
      </c>
      <c r="B9" s="71"/>
      <c r="C9" s="71"/>
      <c r="D9" s="71"/>
      <c r="E9" s="71"/>
    </row>
    <row r="10" spans="1:5" ht="33" customHeight="1" x14ac:dyDescent="0.2">
      <c r="A10" s="21"/>
      <c r="B10" s="26" t="s">
        <v>12</v>
      </c>
      <c r="C10" s="23" t="s">
        <v>10</v>
      </c>
      <c r="D10" s="24">
        <f>1.45*2.3*3</f>
        <v>10.004999999999999</v>
      </c>
      <c r="E10" s="25"/>
    </row>
    <row r="11" spans="1:5" ht="29.25" customHeight="1" x14ac:dyDescent="0.2">
      <c r="A11" s="21"/>
      <c r="B11" s="26" t="s">
        <v>11</v>
      </c>
      <c r="C11" s="23" t="s">
        <v>7</v>
      </c>
      <c r="D11" s="24">
        <f>6.1*2+8.15*2-0.9-1.1*3</f>
        <v>24.3</v>
      </c>
      <c r="E11" s="25"/>
    </row>
    <row r="12" spans="1:5" ht="21.75" customHeight="1" x14ac:dyDescent="0.2">
      <c r="A12" s="21"/>
      <c r="B12" s="26" t="s">
        <v>16</v>
      </c>
      <c r="C12" s="23" t="s">
        <v>10</v>
      </c>
      <c r="D12" s="24">
        <f>8.15*6.1</f>
        <v>49.714999999999996</v>
      </c>
      <c r="E12" s="25"/>
    </row>
    <row r="13" spans="1:5" ht="24" customHeight="1" x14ac:dyDescent="0.2">
      <c r="A13" s="21"/>
      <c r="B13" s="26" t="s">
        <v>24</v>
      </c>
      <c r="C13" s="23" t="s">
        <v>10</v>
      </c>
      <c r="D13" s="24">
        <f>8.15*6.1</f>
        <v>49.714999999999996</v>
      </c>
      <c r="E13" s="25"/>
    </row>
    <row r="14" spans="1:5" x14ac:dyDescent="0.2">
      <c r="A14" s="21"/>
      <c r="B14" s="26" t="s">
        <v>25</v>
      </c>
      <c r="C14" s="23" t="s">
        <v>10</v>
      </c>
      <c r="D14" s="24">
        <f>8.15*6.1</f>
        <v>49.714999999999996</v>
      </c>
      <c r="E14" s="25"/>
    </row>
    <row r="15" spans="1:5" ht="30.75" customHeight="1" x14ac:dyDescent="0.2">
      <c r="A15" s="21"/>
      <c r="B15" s="22" t="s">
        <v>14</v>
      </c>
      <c r="C15" s="23" t="s">
        <v>10</v>
      </c>
      <c r="D15" s="24">
        <f>(8.15*2+6.1*2)*3.56-0.9*2.1-2.1*1.06*3</f>
        <v>92.89200000000001</v>
      </c>
      <c r="E15" s="25"/>
    </row>
    <row r="16" spans="1:5" ht="39" customHeight="1" x14ac:dyDescent="0.2">
      <c r="A16" s="21"/>
      <c r="B16" s="22" t="s">
        <v>26</v>
      </c>
      <c r="C16" s="23" t="s">
        <v>27</v>
      </c>
      <c r="D16" s="24">
        <f>D12*0.4</f>
        <v>19.885999999999999</v>
      </c>
      <c r="E16" s="25" t="s">
        <v>28</v>
      </c>
    </row>
    <row r="17" spans="1:5" ht="22.5" customHeight="1" x14ac:dyDescent="0.2">
      <c r="A17" s="21"/>
      <c r="B17" s="22" t="s">
        <v>29</v>
      </c>
      <c r="C17" s="23" t="s">
        <v>10</v>
      </c>
      <c r="D17" s="24">
        <f>8.15*6.1</f>
        <v>49.714999999999996</v>
      </c>
      <c r="E17" s="25"/>
    </row>
    <row r="18" spans="1:5" ht="33" customHeight="1" x14ac:dyDescent="0.2">
      <c r="A18" s="21"/>
      <c r="B18" s="22" t="s">
        <v>30</v>
      </c>
      <c r="C18" s="23" t="s">
        <v>27</v>
      </c>
      <c r="D18" s="24">
        <f>D14*0.1</f>
        <v>4.9714999999999998</v>
      </c>
      <c r="E18" s="25" t="s">
        <v>31</v>
      </c>
    </row>
    <row r="19" spans="1:5" x14ac:dyDescent="0.2">
      <c r="A19" s="21"/>
      <c r="B19" s="22"/>
      <c r="C19" s="23"/>
      <c r="D19" s="24"/>
      <c r="E19" s="25"/>
    </row>
    <row r="20" spans="1:5" x14ac:dyDescent="0.2">
      <c r="A20" s="21"/>
      <c r="B20" s="22"/>
      <c r="C20" s="23"/>
      <c r="D20" s="24"/>
      <c r="E20" s="25"/>
    </row>
    <row r="21" spans="1:5" x14ac:dyDescent="0.2">
      <c r="A21" s="21"/>
      <c r="B21" s="22" t="s">
        <v>23</v>
      </c>
      <c r="C21" s="23" t="s">
        <v>10</v>
      </c>
      <c r="D21" s="24">
        <v>1.89</v>
      </c>
      <c r="E21" s="25"/>
    </row>
    <row r="22" spans="1:5" ht="25.5" x14ac:dyDescent="0.2">
      <c r="A22" s="21"/>
      <c r="B22" s="22" t="s">
        <v>17</v>
      </c>
      <c r="C22" s="23" t="s">
        <v>13</v>
      </c>
      <c r="D22" s="24">
        <f>(8.15*2+6.1*2)*3.56-0.9*2.1-2.1*1.06*3</f>
        <v>92.89200000000001</v>
      </c>
      <c r="E22" s="25"/>
    </row>
    <row r="23" spans="1:5" ht="24" x14ac:dyDescent="0.2">
      <c r="A23" s="21"/>
      <c r="B23" s="26" t="s">
        <v>18</v>
      </c>
      <c r="C23" s="23" t="s">
        <v>13</v>
      </c>
      <c r="D23" s="24">
        <f>(8.15*2+6.1*2)*3.56-0.9*2.1-2.1*1.06*3</f>
        <v>92.89200000000001</v>
      </c>
      <c r="E23" s="25" t="s">
        <v>15</v>
      </c>
    </row>
    <row r="24" spans="1:5" ht="24" x14ac:dyDescent="0.2">
      <c r="A24" s="21"/>
      <c r="B24" s="26" t="s">
        <v>19</v>
      </c>
      <c r="C24" s="23" t="s">
        <v>13</v>
      </c>
      <c r="D24" s="24">
        <f>(8.15*2+6.1*2)*3.56-0.9*2.1-2.1*1.06*3</f>
        <v>92.89200000000001</v>
      </c>
      <c r="E24" s="25"/>
    </row>
    <row r="25" spans="1:5" x14ac:dyDescent="0.2">
      <c r="A25" s="21"/>
      <c r="B25" s="26" t="s">
        <v>20</v>
      </c>
      <c r="C25" s="23" t="s">
        <v>10</v>
      </c>
      <c r="D25" s="24">
        <f>(8.15*2+6.1*2)*3.56-0.9*2.1-2.1*1.06*3</f>
        <v>92.89200000000001</v>
      </c>
      <c r="E25" s="25"/>
    </row>
    <row r="26" spans="1:5" ht="24" x14ac:dyDescent="0.2">
      <c r="A26" s="21"/>
      <c r="B26" s="26" t="s">
        <v>21</v>
      </c>
      <c r="C26" s="23" t="s">
        <v>13</v>
      </c>
      <c r="D26" s="24">
        <f>(8.15*2+6.1*2)*3.56-0.9*2.1-2.1*1.06*3</f>
        <v>92.89200000000001</v>
      </c>
      <c r="E26" s="25"/>
    </row>
    <row r="27" spans="1:5" x14ac:dyDescent="0.2">
      <c r="A27" s="21"/>
      <c r="B27" s="26"/>
      <c r="C27" s="23"/>
      <c r="D27" s="24"/>
      <c r="E27" s="25"/>
    </row>
    <row r="28" spans="1:5" ht="24" x14ac:dyDescent="0.2">
      <c r="A28" s="21"/>
      <c r="B28" s="26" t="s">
        <v>22</v>
      </c>
      <c r="C28" s="23" t="s">
        <v>13</v>
      </c>
      <c r="D28" s="24">
        <f>8.15*6.1</f>
        <v>49.714999999999996</v>
      </c>
      <c r="E28" s="25"/>
    </row>
    <row r="29" spans="1:5" x14ac:dyDescent="0.2">
      <c r="A29" s="21"/>
      <c r="B29" s="26"/>
      <c r="C29" s="23"/>
      <c r="D29" s="24"/>
      <c r="E29" s="25"/>
    </row>
    <row r="30" spans="1:5" x14ac:dyDescent="0.2">
      <c r="A30" s="21"/>
      <c r="B30" s="26"/>
      <c r="C30" s="23"/>
      <c r="D30" s="24"/>
      <c r="E30" s="25"/>
    </row>
  </sheetData>
  <mergeCells count="3">
    <mergeCell ref="A3:E3"/>
    <mergeCell ref="A8:E8"/>
    <mergeCell ref="A9:E9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каб 1 этаж</vt:lpstr>
      <vt:lpstr>Лист1</vt:lpstr>
      <vt:lpstr>'каб 1 этаж'!Заголовки_для_печати</vt:lpstr>
      <vt:lpstr>'каб 1 этаж'!Область_печати</vt:lpstr>
    </vt:vector>
  </TitlesOfParts>
  <Company>Grand Ltd.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Ludmila</dc:creator>
  <cp:lastModifiedBy>Nasibullina</cp:lastModifiedBy>
  <cp:lastPrinted>2024-11-15T03:23:21Z</cp:lastPrinted>
  <dcterms:created xsi:type="dcterms:W3CDTF">2002-02-11T05:58:42Z</dcterms:created>
  <dcterms:modified xsi:type="dcterms:W3CDTF">2025-02-04T03:36:09Z</dcterms:modified>
</cp:coreProperties>
</file>