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sibullina\Desktop\ДК Горняк\2 ой этаж\"/>
    </mc:Choice>
  </mc:AlternateContent>
  <xr:revisionPtr revIDLastSave="0" documentId="13_ncr:1_{6A957E99-0012-49C7-A3CA-5016492ADE16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каб 1 этаж" sheetId="1" r:id="rId1"/>
    <sheet name="Лист1" sheetId="2" r:id="rId2"/>
  </sheets>
  <definedNames>
    <definedName name="Constr" localSheetId="0">'каб 1 этаж'!#REF!</definedName>
    <definedName name="FOT" localSheetId="0">'каб 1 этаж'!#REF!</definedName>
    <definedName name="Ind" localSheetId="0">'каб 1 этаж'!#REF!</definedName>
    <definedName name="Obj" localSheetId="0">'каб 1 этаж'!#REF!</definedName>
    <definedName name="Obosn" localSheetId="0">'каб 1 этаж'!#REF!</definedName>
    <definedName name="SmPr" localSheetId="0">'каб 1 этаж'!#REF!</definedName>
    <definedName name="_xlnm.Print_Titles" localSheetId="0">'каб 1 этаж'!$6:$6</definedName>
    <definedName name="_xlnm.Print_Area" localSheetId="0">'каб 1 этаж'!$A$1:$E$74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8" i="1" l="1"/>
  <c r="D67" i="1"/>
  <c r="D66" i="1"/>
  <c r="D65" i="1"/>
  <c r="D64" i="1"/>
  <c r="D63" i="1"/>
  <c r="D58" i="1"/>
  <c r="D57" i="1"/>
  <c r="D56" i="1"/>
  <c r="D53" i="1"/>
  <c r="D55" i="1"/>
  <c r="D54" i="1"/>
  <c r="D50" i="1"/>
  <c r="D49" i="1"/>
  <c r="D43" i="1" l="1"/>
  <c r="D42" i="1"/>
  <c r="D37" i="1"/>
  <c r="D35" i="1"/>
  <c r="D34" i="1"/>
  <c r="D32" i="1"/>
  <c r="D33" i="1" s="1"/>
  <c r="D31" i="1"/>
  <c r="D30" i="1"/>
  <c r="D9" i="1"/>
  <c r="D25" i="1" l="1"/>
  <c r="D23" i="1"/>
  <c r="D22" i="1"/>
  <c r="D21" i="1"/>
  <c r="D20" i="1"/>
  <c r="D18" i="1"/>
  <c r="D19" i="1" s="1"/>
  <c r="D16" i="1"/>
  <c r="D15" i="1" l="1"/>
  <c r="D14" i="1"/>
  <c r="D13" i="1"/>
  <c r="D12" i="1" l="1"/>
  <c r="D10" i="1" l="1"/>
  <c r="D11" i="1" l="1"/>
  <c r="D10" i="2" l="1"/>
  <c r="D28" i="2" l="1"/>
  <c r="D26" i="2"/>
  <c r="D25" i="2"/>
  <c r="D24" i="2"/>
  <c r="D23" i="2"/>
  <c r="D22" i="2"/>
  <c r="D17" i="2"/>
  <c r="D15" i="2"/>
  <c r="D14" i="2"/>
  <c r="D18" i="2" s="1"/>
  <c r="D13" i="2"/>
  <c r="D12" i="2"/>
  <c r="D16" i="2" s="1"/>
  <c r="D11" i="2"/>
</calcChain>
</file>

<file path=xl/sharedStrings.xml><?xml version="1.0" encoding="utf-8"?>
<sst xmlns="http://schemas.openxmlformats.org/spreadsheetml/2006/main" count="259" uniqueCount="136">
  <si>
    <t>№ пп</t>
  </si>
  <si>
    <t>Наименование</t>
  </si>
  <si>
    <t>Ед. изм.</t>
  </si>
  <si>
    <t>Кол.</t>
  </si>
  <si>
    <t>Примечание</t>
  </si>
  <si>
    <t>Общестроительные работы</t>
  </si>
  <si>
    <t xml:space="preserve">Дефектная ведомость </t>
  </si>
  <si>
    <t>м.п</t>
  </si>
  <si>
    <t>Составил:                                                                                    вед. инженер ПМКУ "УКС"Насибуллина Г.Ю</t>
  </si>
  <si>
    <t>На ремонт кабинета в МАОУ "СОШ № 2" по адресу:
Свердловская обл., г.Первоуральск, ул.Чкалова, 26</t>
  </si>
  <si>
    <t>м2</t>
  </si>
  <si>
    <t>Демонтаж деревянных плинтусов</t>
  </si>
  <si>
    <t>Демонтаж  деревянной  двери</t>
  </si>
  <si>
    <t xml:space="preserve"> м2</t>
  </si>
  <si>
    <t>Отбивка штукатурки со стен</t>
  </si>
  <si>
    <t>по маякам</t>
  </si>
  <si>
    <t>Снятие линолеума</t>
  </si>
  <si>
    <t xml:space="preserve">Грунтование поверхности стен перед оштукатуриванием </t>
  </si>
  <si>
    <t>Оштукатуривание стен толщиной слоя  до 60 мм</t>
  </si>
  <si>
    <t>Грунтование поверхности стен перед наклейкой обоев</t>
  </si>
  <si>
    <t>Оклейка стен обоями под покраску</t>
  </si>
  <si>
    <t xml:space="preserve">Окраска  обоев поливинилацетатными водоэмульсионными составами </t>
  </si>
  <si>
    <t>Устройство подвесного потолка типа "Армстронг"</t>
  </si>
  <si>
    <t>Монтаж дверей</t>
  </si>
  <si>
    <t>Разборка дощатого пола</t>
  </si>
  <si>
    <t>Разборка лаг</t>
  </si>
  <si>
    <t xml:space="preserve">Устройство подстилающего слоя </t>
  </si>
  <si>
    <t>м3</t>
  </si>
  <si>
    <t>отсев, до 400 мм</t>
  </si>
  <si>
    <t>Устройство пленки</t>
  </si>
  <si>
    <t>Устройство бетонного пола армированного сеткой</t>
  </si>
  <si>
    <t>М200</t>
  </si>
  <si>
    <t>Спортивный зал</t>
  </si>
  <si>
    <t>Прочие работы</t>
  </si>
  <si>
    <t>т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</si>
  <si>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</si>
  <si>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</si>
  <si>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</si>
  <si>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</si>
  <si>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</si>
  <si>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</si>
  <si>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</si>
  <si>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</si>
  <si>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</si>
  <si>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</si>
  <si>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</si>
  <si>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</si>
  <si>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Демонтажные работы</t>
  </si>
  <si>
    <t>мп</t>
  </si>
  <si>
    <t>Разборка покрытия пола из линолеума</t>
  </si>
  <si>
    <t>13</t>
  </si>
  <si>
    <t>14</t>
  </si>
  <si>
    <t>15</t>
  </si>
  <si>
    <t xml:space="preserve"> </t>
  </si>
  <si>
    <t>16</t>
  </si>
  <si>
    <t xml:space="preserve">Разборка деревянных дверей </t>
  </si>
  <si>
    <t>Демонтаж окон</t>
  </si>
  <si>
    <t>Разборка дощатых перегородок</t>
  </si>
  <si>
    <t>Разборка покрытия пола из керамической плитки</t>
  </si>
  <si>
    <t>Демонтаж сантехнических перегородок</t>
  </si>
  <si>
    <t>Разборка деревянных плинтусов</t>
  </si>
  <si>
    <t>Разборка облицовки стен из керамической плитки</t>
  </si>
  <si>
    <t>Разборка паркета щитового</t>
  </si>
  <si>
    <t>Расчистка стен от краски</t>
  </si>
  <si>
    <t>Вывоз мусора с утилизацией</t>
  </si>
  <si>
    <t>расстояние 25 км</t>
  </si>
  <si>
    <t>Отбивка штукатурки со стен толщ. до 20 мм</t>
  </si>
  <si>
    <t>Расчистка потолка от краски</t>
  </si>
  <si>
    <t>Отбивка штукатурки со стен, толщиной до 20 мм</t>
  </si>
  <si>
    <t>Отбивка штукатурки с потолка толщ до 20 мм</t>
  </si>
  <si>
    <t>2-ый этаж</t>
  </si>
  <si>
    <t>Демонтажные  работы (60-71, 77-80, 83-90)</t>
  </si>
  <si>
    <r>
      <t xml:space="preserve">внутренних </t>
    </r>
    <r>
      <rPr>
        <b/>
        <sz val="10"/>
        <rFont val="Arial"/>
        <family val="2"/>
        <charset val="204"/>
      </rPr>
      <t>0,05 т</t>
    </r>
  </si>
  <si>
    <t>металлические</t>
  </si>
  <si>
    <t>0,234 т</t>
  </si>
  <si>
    <r>
      <t xml:space="preserve">61,70,71,79,83
</t>
    </r>
    <r>
      <rPr>
        <b/>
        <sz val="10"/>
        <rFont val="Arial"/>
        <family val="2"/>
        <charset val="204"/>
      </rPr>
      <t>мусор 0,398 т</t>
    </r>
  </si>
  <si>
    <r>
      <t>64-69,85-87</t>
    </r>
    <r>
      <rPr>
        <sz val="10"/>
        <color rgb="FFFF0000"/>
        <rFont val="Arial"/>
        <family val="2"/>
        <charset val="204"/>
      </rPr>
      <t xml:space="preserve">
</t>
    </r>
    <r>
      <rPr>
        <b/>
        <sz val="10"/>
        <rFont val="Arial"/>
        <family val="2"/>
        <charset val="204"/>
      </rPr>
      <t>1,08 т</t>
    </r>
  </si>
  <si>
    <r>
      <t xml:space="preserve">62-70,85-87
</t>
    </r>
    <r>
      <rPr>
        <b/>
        <sz val="10"/>
        <rFont val="Arial"/>
        <family val="2"/>
        <charset val="204"/>
      </rPr>
      <t>мусор  0,960 т</t>
    </r>
  </si>
  <si>
    <r>
      <t xml:space="preserve">60-71,77-80,83-90
</t>
    </r>
    <r>
      <rPr>
        <b/>
        <sz val="10"/>
        <rFont val="Arial"/>
        <family val="2"/>
        <charset val="204"/>
      </rPr>
      <t>мусор 56,74 т вместе со штукатуркой</t>
    </r>
  </si>
  <si>
    <r>
      <t xml:space="preserve">60
</t>
    </r>
    <r>
      <rPr>
        <b/>
        <sz val="10"/>
        <rFont val="Arial"/>
        <family val="2"/>
        <charset val="204"/>
      </rPr>
      <t>0,8316 т</t>
    </r>
  </si>
  <si>
    <r>
      <t xml:space="preserve">60-63, 70,71,77-80,83,84,88,89,90
</t>
    </r>
    <r>
      <rPr>
        <b/>
        <sz val="10"/>
        <rFont val="Arial"/>
        <family val="2"/>
        <charset val="204"/>
      </rPr>
      <t>6,14 т</t>
    </r>
  </si>
  <si>
    <r>
      <t xml:space="preserve">70% от 246,62 м2
</t>
    </r>
    <r>
      <rPr>
        <b/>
        <sz val="10"/>
        <rFont val="Arial"/>
        <family val="2"/>
        <charset val="204"/>
      </rPr>
      <t>0,8113 т</t>
    </r>
  </si>
  <si>
    <r>
      <t xml:space="preserve">стены из шлакоблока 50% от  460,701м2
</t>
    </r>
    <r>
      <rPr>
        <b/>
        <sz val="10"/>
        <rFont val="Arial"/>
        <family val="2"/>
        <charset val="204"/>
      </rPr>
      <t>8,29 т</t>
    </r>
  </si>
  <si>
    <t>0,138 т</t>
  </si>
  <si>
    <r>
      <t xml:space="preserve">  77-80,83-90, 100%
</t>
    </r>
    <r>
      <rPr>
        <b/>
        <sz val="10"/>
        <rFont val="Arial"/>
        <family val="2"/>
        <charset val="204"/>
      </rPr>
      <t>8,23 т</t>
    </r>
  </si>
  <si>
    <t>Разборка облицовки потолка из деревянных ячеек</t>
  </si>
  <si>
    <t>пом 80</t>
  </si>
  <si>
    <t>Разборка облицовки потолка из ГКЛ в один слой (толщ 9 мм)</t>
  </si>
  <si>
    <t>60-71</t>
  </si>
  <si>
    <t xml:space="preserve">Отбивка штукатурки со стен толщ. до 20 мм </t>
  </si>
  <si>
    <r>
      <t xml:space="preserve">дощатые по дранке 100 % 
</t>
    </r>
    <r>
      <rPr>
        <sz val="10"/>
        <color rgb="FFFF0000"/>
        <rFont val="Arial"/>
        <family val="2"/>
        <charset val="204"/>
      </rPr>
      <t>(если не будет демонтажа)</t>
    </r>
    <r>
      <rPr>
        <sz val="10"/>
        <rFont val="Arial"/>
        <family val="2"/>
        <charset val="204"/>
      </rPr>
      <t xml:space="preserve">
</t>
    </r>
    <r>
      <rPr>
        <b/>
        <sz val="10"/>
        <rFont val="Arial"/>
        <family val="2"/>
        <charset val="204"/>
      </rPr>
      <t>50,11 т</t>
    </r>
  </si>
  <si>
    <r>
      <t xml:space="preserve">1,35х2,3 - 9 шт.
0,9х2,3 - 10 шт
0,7х2,3 - 3 шт
</t>
    </r>
    <r>
      <rPr>
        <b/>
        <sz val="10"/>
        <rFont val="Arial"/>
        <family val="2"/>
        <charset val="204"/>
      </rPr>
      <t>мусор 0,442 т</t>
    </r>
  </si>
  <si>
    <t>Демонтаж деревянного дверного блока</t>
  </si>
  <si>
    <r>
      <t xml:space="preserve">1,35х2,3 - 2 шт
1,5х2,8 - 1 шт
2,5х2,3 - 1 шт 
</t>
    </r>
    <r>
      <rPr>
        <b/>
        <sz val="10"/>
        <rFont val="Arial"/>
        <family val="2"/>
        <charset val="204"/>
      </rPr>
      <t>0,161 т</t>
    </r>
  </si>
  <si>
    <t>3,82 т</t>
  </si>
  <si>
    <r>
      <t xml:space="preserve">со шлакоблока 50% от  м2
</t>
    </r>
    <r>
      <rPr>
        <b/>
        <sz val="10"/>
        <rFont val="Arial"/>
        <family val="2"/>
        <charset val="204"/>
      </rPr>
      <t xml:space="preserve"> 1,6 т</t>
    </r>
  </si>
  <si>
    <t>0,027 т</t>
  </si>
  <si>
    <t>Демонтаж облицовки потолка из ГКЛ в один слой</t>
  </si>
  <si>
    <t>0,999 т</t>
  </si>
  <si>
    <t>0,054 т</t>
  </si>
  <si>
    <t>3,31 т</t>
  </si>
  <si>
    <t>50%
0,469 т</t>
  </si>
  <si>
    <t>10,44</t>
  </si>
  <si>
    <t>ЛК (пом.74)</t>
  </si>
  <si>
    <t>Отбивка штукатурки со стен толщ до 20 мм</t>
  </si>
  <si>
    <r>
      <t xml:space="preserve">шлакоблок, 30% от 40,2 м2
</t>
    </r>
    <r>
      <rPr>
        <b/>
        <sz val="10"/>
        <rFont val="Arial"/>
        <family val="2"/>
        <charset val="204"/>
      </rPr>
      <t>0,434 т</t>
    </r>
  </si>
  <si>
    <t>0,017 т</t>
  </si>
  <si>
    <t>Физкультурный зал (пом 73,75)</t>
  </si>
  <si>
    <t>Фойе (пом 72)</t>
  </si>
  <si>
    <t>Зрительный зал</t>
  </si>
  <si>
    <t>Разборка подиума</t>
  </si>
  <si>
    <r>
      <t xml:space="preserve">1,5х2,8 - 1 шт
1,01х2,95 - 2 шт (остекл)
</t>
    </r>
    <r>
      <rPr>
        <b/>
        <sz val="10"/>
        <rFont val="Arial"/>
        <family val="2"/>
        <charset val="204"/>
      </rPr>
      <t>0,102 т</t>
    </r>
  </si>
  <si>
    <t>0,053 т</t>
  </si>
  <si>
    <t>0,869 т</t>
  </si>
  <si>
    <t>Разборка облицовки потолка из ГКЛ в один слой</t>
  </si>
  <si>
    <t>0,714 т</t>
  </si>
  <si>
    <r>
      <t xml:space="preserve">2х2, Н 400 мм
</t>
    </r>
    <r>
      <rPr>
        <b/>
        <sz val="10"/>
        <rFont val="Arial"/>
        <family val="2"/>
        <charset val="204"/>
      </rPr>
      <t>0,127 т</t>
    </r>
  </si>
  <si>
    <t>Разборка щитового паркета</t>
  </si>
  <si>
    <t>7,33 т</t>
  </si>
  <si>
    <t>5,92 т</t>
  </si>
  <si>
    <t>Отбивка штукатурки толщ до 20 мм</t>
  </si>
  <si>
    <r>
      <t xml:space="preserve">шлакоблок, 20% от 248 м2
</t>
    </r>
    <r>
      <rPr>
        <b/>
        <sz val="10"/>
        <rFont val="Arial"/>
        <family val="2"/>
        <charset val="204"/>
      </rPr>
      <t>1,79 т</t>
    </r>
    <r>
      <rPr>
        <sz val="10"/>
        <rFont val="Arial"/>
        <family val="2"/>
        <charset val="204"/>
      </rPr>
      <t xml:space="preserve">
</t>
    </r>
  </si>
  <si>
    <t>50 % от 238,3 м2
0,869  т</t>
  </si>
  <si>
    <t>0,119 т</t>
  </si>
  <si>
    <t>Расчистка колонн от краски</t>
  </si>
  <si>
    <t>верх колонн лепнина Н700 мм</t>
  </si>
  <si>
    <t>Разборка облицовки стен из звукоизоляционных плит</t>
  </si>
  <si>
    <t>0,203 т</t>
  </si>
  <si>
    <t xml:space="preserve">Разборка деревянной  облицовки стен </t>
  </si>
  <si>
    <t>0,184 т</t>
  </si>
  <si>
    <t>Отбивка штукатурки со стен толщ 20 мм</t>
  </si>
  <si>
    <r>
      <t xml:space="preserve">20% от 312,61 м2, шлакоблок
</t>
    </r>
    <r>
      <rPr>
        <b/>
        <sz val="10"/>
        <rFont val="Arial"/>
        <family val="2"/>
        <charset val="204"/>
      </rPr>
      <t>2,448 т</t>
    </r>
  </si>
  <si>
    <t>0,146 т</t>
  </si>
  <si>
    <r>
      <t xml:space="preserve">30% от 189,3 м2, состоит из круных ячеек с лепниной по периметру
</t>
    </r>
    <r>
      <rPr>
        <b/>
        <sz val="10"/>
        <rFont val="Arial"/>
        <family val="2"/>
        <charset val="204"/>
      </rPr>
      <t>0,051 т</t>
    </r>
  </si>
  <si>
    <t>0,042 т</t>
  </si>
  <si>
    <t xml:space="preserve">На демонтажные работы в помещениях 2-го этажа дома культуры "Горняк" по адресу: г. Первоуральск, ул. Энгельса, 12а.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</si>
</sst>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0"/>
    <numFmt numFmtId="165" formatCode="0.00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sz val="10"/>
      <color rgb="FFFF0000"/>
      <name val="Arial"/>
      <family val="2"/>
      <charset val="204"/>
    </font>
    <font>
      <b/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106">
    <xf numFmtId="0" fontId="0" fillId="0" borderId="0" xfId="0"/>
    <xf numFmtId="0" fontId="5" fillId="0" borderId="0" xfId="0" applyNumberFormat="1" applyFont="1" applyAlignment="1">
      <alignment horizontal="left" vertical="top"/>
    </xf>
    <xf numFmtId="0" fontId="5" fillId="0" borderId="0" xfId="0" applyFont="1"/>
    <xf numFmtId="0" fontId="4" fillId="0" borderId="0" xfId="0" applyFont="1" applyAlignment="1">
      <alignment horizontal="right" vertical="top"/>
    </xf>
    <xf numFmtId="49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49" fontId="6" fillId="0" borderId="0" xfId="0" applyNumberFormat="1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4" fillId="0" borderId="0" xfId="0" applyNumberFormat="1" applyFont="1" applyAlignment="1">
      <alignment horizontal="right" vertical="top"/>
    </xf>
    <xf numFmtId="0" fontId="4" fillId="0" borderId="0" xfId="0" applyNumberFormat="1" applyFont="1" applyAlignment="1">
      <alignment horizontal="left" vertical="top"/>
    </xf>
    <xf numFmtId="0" fontId="5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5" fillId="0" borderId="1" xfId="0" quotePrefix="1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right" vertical="top" wrapText="1"/>
    </xf>
    <xf numFmtId="0" fontId="5" fillId="0" borderId="1" xfId="0" applyNumberFormat="1" applyFont="1" applyBorder="1" applyAlignment="1">
      <alignment horizontal="left" vertical="top"/>
    </xf>
    <xf numFmtId="0" fontId="6" fillId="0" borderId="1" xfId="1" applyFont="1" applyBorder="1" applyAlignment="1">
      <alignment horizontal="left" vertical="top" wrapText="1"/>
    </xf>
    <xf numFmtId="0" fontId="5" fillId="0" borderId="1" xfId="0" applyNumberFormat="1" applyFont="1" applyBorder="1" applyAlignment="1">
      <alignment horizontal="left" vertical="top" wrapText="1"/>
    </xf>
    <xf numFmtId="0" fontId="2" fillId="0" borderId="0" xfId="0" applyFont="1" applyAlignment="1">
      <alignment vertical="top" wrapText="1"/>
    </xf>
    <xf numFmtId="49" fontId="5" fillId="0" borderId="0" xfId="0" applyNumberFormat="1" applyFont="1" applyAlignment="1">
      <alignment horizontal="left" vertical="top" wrapText="1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1" xfId="0" applyNumberFormat="1" applyFont="1" applyBorder="1" applyAlignment="1">
      <alignment horizontal="right" wrapText="1"/>
    </xf>
    <xf numFmtId="164" fontId="5" fillId="0" borderId="0" xfId="0" applyNumberFormat="1" applyFont="1"/>
    <xf numFmtId="0" fontId="12" fillId="0" borderId="0" xfId="0" applyFont="1"/>
    <xf numFmtId="49" fontId="5" fillId="0" borderId="1" xfId="0" applyNumberFormat="1" applyFont="1" applyBorder="1" applyAlignment="1">
      <alignment horizontal="center" vertical="top"/>
    </xf>
    <xf numFmtId="49" fontId="5" fillId="0" borderId="1" xfId="0" quotePrefix="1" applyNumberFormat="1" applyFont="1" applyFill="1" applyBorder="1" applyAlignment="1">
      <alignment horizontal="center" vertical="top"/>
    </xf>
    <xf numFmtId="0" fontId="5" fillId="0" borderId="1" xfId="1" applyFont="1" applyBorder="1" applyAlignment="1">
      <alignment horizontal="left" vertical="top" wrapText="1"/>
    </xf>
    <xf numFmtId="49" fontId="5" fillId="0" borderId="1" xfId="0" quotePrefix="1" applyNumberFormat="1" applyFont="1" applyBorder="1" applyAlignment="1">
      <alignment vertical="top"/>
    </xf>
    <xf numFmtId="9" fontId="5" fillId="0" borderId="1" xfId="0" applyNumberFormat="1" applyFont="1" applyBorder="1" applyAlignment="1">
      <alignment horizontal="left" vertical="top" wrapText="1"/>
    </xf>
    <xf numFmtId="49" fontId="5" fillId="0" borderId="1" xfId="0" quotePrefix="1" applyNumberFormat="1" applyFont="1" applyBorder="1" applyAlignment="1">
      <alignment horizontal="center" vertical="top"/>
    </xf>
    <xf numFmtId="49" fontId="10" fillId="0" borderId="1" xfId="0" quotePrefix="1" applyNumberFormat="1" applyFont="1" applyBorder="1" applyAlignment="1">
      <alignment vertical="top"/>
    </xf>
    <xf numFmtId="0" fontId="10" fillId="0" borderId="1" xfId="0" applyNumberFormat="1" applyFont="1" applyBorder="1" applyAlignment="1">
      <alignment horizontal="left" vertical="top"/>
    </xf>
    <xf numFmtId="0" fontId="5" fillId="2" borderId="1" xfId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right" vertical="top" wrapText="1"/>
    </xf>
    <xf numFmtId="0" fontId="5" fillId="0" borderId="1" xfId="0" applyNumberFormat="1" applyFont="1" applyFill="1" applyBorder="1" applyAlignment="1">
      <alignment horizontal="left" vertical="top" wrapText="1"/>
    </xf>
    <xf numFmtId="2" fontId="5" fillId="0" borderId="0" xfId="0" applyNumberFormat="1" applyFont="1"/>
    <xf numFmtId="0" fontId="10" fillId="0" borderId="1" xfId="0" applyNumberFormat="1" applyFont="1" applyBorder="1" applyAlignment="1">
      <alignment horizontal="left" vertical="top" wrapText="1"/>
    </xf>
    <xf numFmtId="0" fontId="5" fillId="0" borderId="0" xfId="0" applyFont="1" applyBorder="1"/>
    <xf numFmtId="0" fontId="5" fillId="0" borderId="0" xfId="0" applyNumberFormat="1" applyFont="1" applyBorder="1" applyAlignment="1">
      <alignment horizontal="right" vertical="top" wrapText="1"/>
    </xf>
    <xf numFmtId="49" fontId="5" fillId="0" borderId="1" xfId="0" quotePrefix="1" applyNumberFormat="1" applyFont="1" applyBorder="1" applyAlignment="1">
      <alignment horizontal="center" vertical="top"/>
    </xf>
    <xf numFmtId="49" fontId="5" fillId="0" borderId="1" xfId="0" quotePrefix="1" applyNumberFormat="1" applyFont="1" applyBorder="1" applyAlignment="1">
      <alignment horizontal="center" vertical="top"/>
    </xf>
    <xf numFmtId="165" fontId="5" fillId="0" borderId="0" xfId="0" applyNumberFormat="1" applyFont="1"/>
    <xf numFmtId="49" fontId="5" fillId="2" borderId="1" xfId="0" quotePrefix="1" applyNumberFormat="1" applyFont="1" applyFill="1" applyBorder="1" applyAlignment="1">
      <alignment horizontal="center" vertical="top"/>
    </xf>
    <xf numFmtId="0" fontId="5" fillId="2" borderId="0" xfId="0" applyFont="1" applyFill="1"/>
    <xf numFmtId="0" fontId="5" fillId="0" borderId="1" xfId="0" applyFont="1" applyFill="1" applyBorder="1"/>
    <xf numFmtId="0" fontId="5" fillId="0" borderId="1" xfId="0" applyFont="1" applyFill="1" applyBorder="1" applyAlignment="1">
      <alignment horizontal="center"/>
    </xf>
    <xf numFmtId="49" fontId="5" fillId="0" borderId="1" xfId="0" quotePrefix="1" applyNumberFormat="1" applyFont="1" applyBorder="1" applyAlignment="1">
      <alignment horizontal="center" vertical="top"/>
    </xf>
    <xf numFmtId="9" fontId="10" fillId="0" borderId="1" xfId="0" applyNumberFormat="1" applyFont="1" applyBorder="1" applyAlignment="1">
      <alignment horizontal="left" vertical="top" wrapText="1"/>
    </xf>
    <xf numFmtId="0" fontId="10" fillId="0" borderId="0" xfId="0" applyFont="1"/>
    <xf numFmtId="49" fontId="5" fillId="0" borderId="1" xfId="0" quotePrefix="1" applyNumberFormat="1" applyFont="1" applyBorder="1" applyAlignment="1">
      <alignment horizontal="left" vertical="top"/>
    </xf>
    <xf numFmtId="49" fontId="10" fillId="0" borderId="1" xfId="0" quotePrefix="1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top" wrapText="1"/>
    </xf>
    <xf numFmtId="49" fontId="5" fillId="0" borderId="9" xfId="0" quotePrefix="1" applyNumberFormat="1" applyFont="1" applyBorder="1" applyAlignment="1">
      <alignment horizontal="center" vertical="top"/>
    </xf>
    <xf numFmtId="49" fontId="5" fillId="0" borderId="10" xfId="0" quotePrefix="1" applyNumberFormat="1" applyFont="1" applyBorder="1" applyAlignment="1">
      <alignment horizontal="center" vertical="top"/>
    </xf>
    <xf numFmtId="49" fontId="5" fillId="0" borderId="11" xfId="0" quotePrefix="1" applyNumberFormat="1" applyFont="1" applyBorder="1" applyAlignment="1">
      <alignment horizontal="center" vertical="top"/>
    </xf>
    <xf numFmtId="2" fontId="5" fillId="0" borderId="1" xfId="0" quotePrefix="1" applyNumberFormat="1" applyFont="1" applyBorder="1" applyAlignment="1">
      <alignment vertical="top"/>
    </xf>
    <xf numFmtId="9" fontId="10" fillId="0" borderId="1" xfId="0" applyNumberFormat="1" applyFont="1" applyBorder="1" applyAlignment="1">
      <alignment horizontal="left" vertical="top"/>
    </xf>
    <xf numFmtId="0" fontId="5" fillId="0" borderId="1" xfId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left" vertical="top"/>
    </xf>
    <xf numFmtId="49" fontId="5" fillId="0" borderId="3" xfId="0" quotePrefix="1" applyNumberFormat="1" applyFont="1" applyBorder="1" applyAlignment="1">
      <alignment horizontal="center" vertical="top"/>
    </xf>
    <xf numFmtId="49" fontId="5" fillId="0" borderId="4" xfId="0" quotePrefix="1" applyNumberFormat="1" applyFont="1" applyBorder="1" applyAlignment="1">
      <alignment horizontal="center" vertical="top"/>
    </xf>
    <xf numFmtId="49" fontId="5" fillId="0" borderId="5" xfId="0" quotePrefix="1" applyNumberFormat="1" applyFont="1" applyBorder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49" fontId="5" fillId="0" borderId="0" xfId="0" applyNumberFormat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49" fontId="8" fillId="0" borderId="0" xfId="0" applyNumberFormat="1" applyFont="1" applyAlignment="1">
      <alignment horizontal="center" vertical="top" wrapText="1"/>
    </xf>
    <xf numFmtId="0" fontId="0" fillId="0" borderId="0" xfId="0" applyAlignment="1">
      <alignment vertical="top" wrapText="1"/>
    </xf>
    <xf numFmtId="49" fontId="2" fillId="3" borderId="3" xfId="0" applyNumberFormat="1" applyFont="1" applyFill="1" applyBorder="1" applyAlignment="1">
      <alignment horizontal="center" vertical="top" wrapText="1"/>
    </xf>
    <xf numFmtId="49" fontId="2" fillId="3" borderId="4" xfId="0" applyNumberFormat="1" applyFont="1" applyFill="1" applyBorder="1" applyAlignment="1">
      <alignment horizontal="center" vertical="top" wrapText="1"/>
    </xf>
    <xf numFmtId="49" fontId="2" fillId="3" borderId="5" xfId="0" applyNumberFormat="1" applyFont="1" applyFill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49" fontId="10" fillId="3" borderId="3" xfId="0" quotePrefix="1" applyNumberFormat="1" applyFont="1" applyFill="1" applyBorder="1" applyAlignment="1">
      <alignment horizontal="center" vertical="top"/>
    </xf>
    <xf numFmtId="49" fontId="10" fillId="3" borderId="4" xfId="0" quotePrefix="1" applyNumberFormat="1" applyFont="1" applyFill="1" applyBorder="1" applyAlignment="1">
      <alignment horizontal="center" vertical="top"/>
    </xf>
    <xf numFmtId="49" fontId="10" fillId="3" borderId="5" xfId="0" quotePrefix="1" applyNumberFormat="1" applyFont="1" applyFill="1" applyBorder="1" applyAlignment="1">
      <alignment horizontal="center" vertical="top"/>
    </xf>
    <xf numFmtId="49" fontId="10" fillId="3" borderId="9" xfId="0" quotePrefix="1" applyNumberFormat="1" applyFont="1" applyFill="1" applyBorder="1" applyAlignment="1">
      <alignment horizontal="center" vertical="top"/>
    </xf>
    <xf numFmtId="49" fontId="10" fillId="3" borderId="10" xfId="0" quotePrefix="1" applyNumberFormat="1" applyFont="1" applyFill="1" applyBorder="1" applyAlignment="1">
      <alignment horizontal="center" vertical="top"/>
    </xf>
    <xf numFmtId="49" fontId="10" fillId="3" borderId="11" xfId="0" quotePrefix="1" applyNumberFormat="1" applyFont="1" applyFill="1" applyBorder="1" applyAlignment="1">
      <alignment horizontal="center" vertical="top"/>
    </xf>
    <xf numFmtId="49" fontId="10" fillId="0" borderId="3" xfId="0" quotePrefix="1" applyNumberFormat="1" applyFont="1" applyBorder="1" applyAlignment="1">
      <alignment horizontal="center" vertical="top"/>
    </xf>
    <xf numFmtId="49" fontId="10" fillId="0" borderId="4" xfId="0" quotePrefix="1" applyNumberFormat="1" applyFont="1" applyBorder="1" applyAlignment="1">
      <alignment horizontal="center" vertical="top"/>
    </xf>
    <xf numFmtId="49" fontId="10" fillId="0" borderId="5" xfId="0" quotePrefix="1" applyNumberFormat="1" applyFont="1" applyBorder="1" applyAlignment="1">
      <alignment horizontal="center" vertical="top"/>
    </xf>
    <xf numFmtId="0" fontId="10" fillId="3" borderId="4" xfId="0" applyFont="1" applyFill="1" applyBorder="1" applyAlignment="1">
      <alignment horizontal="center"/>
    </xf>
    <xf numFmtId="0" fontId="5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49" fontId="10" fillId="0" borderId="6" xfId="0" quotePrefix="1" applyNumberFormat="1" applyFont="1" applyBorder="1" applyAlignment="1">
      <alignment horizontal="center" vertical="top"/>
    </xf>
    <xf numFmtId="49" fontId="10" fillId="0" borderId="7" xfId="0" quotePrefix="1" applyNumberFormat="1" applyFont="1" applyBorder="1" applyAlignment="1">
      <alignment horizontal="center" vertical="top"/>
    </xf>
    <xf numFmtId="49" fontId="10" fillId="0" borderId="8" xfId="0" quotePrefix="1" applyNumberFormat="1" applyFont="1" applyBorder="1" applyAlignment="1">
      <alignment horizontal="center" vertical="top"/>
    </xf>
    <xf numFmtId="0" fontId="10" fillId="0" borderId="3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49" fontId="10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74"/>
  <sheetViews>
    <sheetView showGridLines="0" tabSelected="1" view="pageBreakPreview" topLeftCell="A47" zoomScaleNormal="100" zoomScaleSheetLayoutView="100" workbookViewId="0">
      <selection activeCell="D11" sqref="D11"/>
    </sheetView>
  </sheetViews>
  <sheetFormatPr defaultRowHeight="12.75" x14ac:dyDescent="0.2"/>
  <cols>
    <col min="1" max="1" width="6.42578125" style="4" customWidth="1"/>
    <col min="2" max="2" width="43.7109375" style="5" customWidth="1"/>
    <col min="3" max="3" width="5.85546875" style="6" customWidth="1"/>
    <col min="4" max="4" width="8.85546875" style="11" customWidth="1"/>
    <col min="5" max="5" width="32.7109375" style="1" customWidth="1"/>
    <col min="6" max="6" width="9.7109375" style="2" customWidth="1"/>
    <col min="7" max="7" width="8.140625" style="2" customWidth="1"/>
    <col min="8" max="8" width="9.140625" style="2"/>
    <col min="9" max="9" width="8.7109375" style="2" customWidth="1"/>
    <col min="10" max="10" width="9.28515625" style="2" customWidth="1"/>
    <col min="11" max="16384" width="9.140625" style="2"/>
  </cols>
  <sheetData>
    <row r="1" spans="1:11" ht="15" x14ac:dyDescent="0.2">
      <c r="A1" s="7"/>
      <c r="C1" s="8" t="s">
        <v>6</v>
      </c>
      <c r="D1" s="9"/>
      <c r="E1" s="10"/>
      <c r="F1" s="3"/>
      <c r="G1" s="3"/>
      <c r="H1" s="3"/>
    </row>
    <row r="2" spans="1:11" ht="43.5" customHeight="1" x14ac:dyDescent="0.2">
      <c r="A2" s="75" t="s">
        <v>135</v>
      </c>
      <c r="B2" s="75"/>
      <c r="C2" s="75"/>
      <c r="D2" s="75"/>
      <c r="E2" s="75"/>
      <c r="F2" s="28"/>
      <c r="G2" s="3"/>
      <c r="H2" s="3"/>
    </row>
    <row r="3" spans="1:11" ht="6.75" customHeight="1" x14ac:dyDescent="0.2">
      <c r="A3" s="7"/>
      <c r="B3" s="12"/>
      <c r="C3" s="13"/>
      <c r="D3" s="9"/>
      <c r="E3" s="10"/>
      <c r="F3" s="3"/>
      <c r="G3" s="3"/>
      <c r="H3" s="3"/>
    </row>
    <row r="4" spans="1:11" hidden="1" x14ac:dyDescent="0.2">
      <c r="A4" s="7"/>
      <c r="B4" s="12"/>
      <c r="C4" s="13"/>
      <c r="D4" s="9"/>
      <c r="E4" s="10"/>
      <c r="F4" s="3"/>
      <c r="G4" s="3"/>
      <c r="H4" s="3"/>
    </row>
    <row r="5" spans="1:11" ht="33.75" customHeight="1" x14ac:dyDescent="0.2">
      <c r="A5" s="14" t="s">
        <v>0</v>
      </c>
      <c r="B5" s="15" t="s">
        <v>1</v>
      </c>
      <c r="C5" s="16" t="s">
        <v>2</v>
      </c>
      <c r="D5" s="17" t="s">
        <v>3</v>
      </c>
      <c r="E5" s="18" t="s">
        <v>4</v>
      </c>
    </row>
    <row r="6" spans="1:11" x14ac:dyDescent="0.2">
      <c r="A6" s="19">
        <v>1</v>
      </c>
      <c r="B6" s="20">
        <v>2</v>
      </c>
      <c r="C6" s="20">
        <v>3</v>
      </c>
      <c r="D6" s="20">
        <v>4</v>
      </c>
      <c r="E6" s="20">
        <v>5</v>
      </c>
    </row>
    <row r="7" spans="1:11" ht="15.75" x14ac:dyDescent="0.2">
      <c r="A7" s="83" t="s">
        <v>70</v>
      </c>
      <c r="B7" s="84"/>
      <c r="C7" s="84"/>
      <c r="D7" s="84"/>
      <c r="E7" s="85"/>
      <c r="J7" s="50"/>
      <c r="K7" s="50"/>
    </row>
    <row r="8" spans="1:11" ht="19.149999999999999" customHeight="1" x14ac:dyDescent="0.2">
      <c r="A8" s="80" t="s">
        <v>71</v>
      </c>
      <c r="B8" s="81"/>
      <c r="C8" s="81"/>
      <c r="D8" s="81"/>
      <c r="E8" s="82"/>
      <c r="J8" s="50"/>
      <c r="K8" s="50"/>
    </row>
    <row r="9" spans="1:11" ht="63.75" x14ac:dyDescent="0.2">
      <c r="A9" s="21" t="s">
        <v>35</v>
      </c>
      <c r="B9" s="30" t="s">
        <v>55</v>
      </c>
      <c r="C9" s="31" t="s">
        <v>10</v>
      </c>
      <c r="D9" s="32">
        <f>1.35*2.3*9+0.9*2.3*10+0.7*2.3*3</f>
        <v>53.474999999999994</v>
      </c>
      <c r="E9" s="27" t="s">
        <v>91</v>
      </c>
      <c r="J9" s="51"/>
      <c r="K9" s="50"/>
    </row>
    <row r="10" spans="1:11" x14ac:dyDescent="0.2">
      <c r="A10" s="21" t="s">
        <v>36</v>
      </c>
      <c r="B10" s="37" t="s">
        <v>56</v>
      </c>
      <c r="C10" s="23" t="s">
        <v>10</v>
      </c>
      <c r="D10" s="24">
        <f>0.8*1*2</f>
        <v>1.6</v>
      </c>
      <c r="E10" s="25" t="s">
        <v>72</v>
      </c>
      <c r="F10" s="54"/>
      <c r="G10" s="48"/>
      <c r="J10" s="50"/>
      <c r="K10" s="50"/>
    </row>
    <row r="11" spans="1:11" x14ac:dyDescent="0.2">
      <c r="A11" s="21" t="s">
        <v>37</v>
      </c>
      <c r="B11" s="37" t="s">
        <v>59</v>
      </c>
      <c r="C11" s="23" t="s">
        <v>10</v>
      </c>
      <c r="D11" s="24">
        <f>4.4*2+1.5*1*3</f>
        <v>13.3</v>
      </c>
      <c r="E11" s="25" t="s">
        <v>73</v>
      </c>
      <c r="F11" s="33"/>
    </row>
    <row r="12" spans="1:11" x14ac:dyDescent="0.2">
      <c r="A12" s="21" t="s">
        <v>38</v>
      </c>
      <c r="B12" s="30" t="s">
        <v>60</v>
      </c>
      <c r="C12" s="31" t="s">
        <v>48</v>
      </c>
      <c r="D12" s="24">
        <f>5.77*2+4.72*2-1.35+5.7*2+3.67*2-0.9+2.67*2+3.3*2-0.9+2.82*2+3.3*2-0.9+2.15*2+15.4*2-0.9*3-1.35*3+5.47*2+1.65*4-0.9*2-1.35+5*2+3.36*2-0.9+1.93*2+5*2-0.9+6.18*2+6.82*2-1.35-0.9+3.85*2+4.95*2-1.35+4.95*2+4.1*2-1.35+9.16*2+1.7-1.35-1.05-1.35-1.35+1.1*2+1.7-0.9+4.13*2+1.05*2-1.05-0.7*2-0.9</f>
        <v>213.04999999999987</v>
      </c>
      <c r="E12" s="42" t="s">
        <v>74</v>
      </c>
    </row>
    <row r="13" spans="1:11" ht="25.5" x14ac:dyDescent="0.2">
      <c r="A13" s="21" t="s">
        <v>39</v>
      </c>
      <c r="B13" s="30" t="s">
        <v>49</v>
      </c>
      <c r="C13" s="31" t="s">
        <v>10</v>
      </c>
      <c r="D13" s="24">
        <f>20.2+6.1+33.1+9.7+9.16*1.7</f>
        <v>84.671999999999997</v>
      </c>
      <c r="E13" s="27" t="s">
        <v>75</v>
      </c>
    </row>
    <row r="14" spans="1:11" ht="25.5" x14ac:dyDescent="0.2">
      <c r="A14" s="21" t="s">
        <v>40</v>
      </c>
      <c r="B14" s="30" t="s">
        <v>58</v>
      </c>
      <c r="C14" s="31" t="s">
        <v>10</v>
      </c>
      <c r="D14" s="46">
        <f>7.2+1.1*4+4.7+1.7+1.4+1.4</f>
        <v>20.799999999999997</v>
      </c>
      <c r="E14" s="27" t="s">
        <v>76</v>
      </c>
    </row>
    <row r="15" spans="1:11" ht="25.5" x14ac:dyDescent="0.2">
      <c r="A15" s="36" t="s">
        <v>41</v>
      </c>
      <c r="B15" s="57" t="s">
        <v>61</v>
      </c>
      <c r="C15" s="58" t="s">
        <v>10</v>
      </c>
      <c r="D15" s="46">
        <f>(3.14*2+3.95*2)*1.55-0.9*1.55+(3.14*2+1.5*2)*1.55-0.9*1.55+(2.15*2+2.84*2)*1.55-0.9*1.55*2+((3.3*2+2.67*2+3.3*2+2.82*2)*1.55-0.9*1.55*2)*50/100+((0.8*2+2.25*2+0.8*2+1.73*2+1.73*2+0.8*2)*2.2-0.7*2.2*4)*70/100</f>
        <v>84.263300000000015</v>
      </c>
      <c r="E15" s="47" t="s">
        <v>77</v>
      </c>
    </row>
    <row r="16" spans="1:11" ht="38.25" x14ac:dyDescent="0.2">
      <c r="A16" s="21" t="s">
        <v>42</v>
      </c>
      <c r="B16" s="30" t="s">
        <v>57</v>
      </c>
      <c r="C16" s="31" t="s">
        <v>10</v>
      </c>
      <c r="D16" s="2">
        <f>(3.95+0.16+1.5+0.16+2.15+3.14*2)*4.2-0.9*2.3*3+(5.7*2+3.3+15.4)*4.2-0.9*2.3*3-1.35*2.3+(1.65+6.82+5+5.47)*4.2-1.35*2.3*2-0.9*2.3+(4.95*3+2.25+1.05+0.16+2.25+0.8+11.85)*4.2-1.35*2.3*2-1.05*4.2-0.9*2.3-0.7*2.3*3</f>
        <v>363.76500000000004</v>
      </c>
      <c r="E16" s="27" t="s">
        <v>78</v>
      </c>
    </row>
    <row r="17" spans="1:13" ht="25.5" x14ac:dyDescent="0.2">
      <c r="A17" s="21" t="s">
        <v>43</v>
      </c>
      <c r="B17" s="30" t="s">
        <v>62</v>
      </c>
      <c r="C17" s="31" t="s">
        <v>10</v>
      </c>
      <c r="D17" s="24">
        <v>27.2</v>
      </c>
      <c r="E17" s="27" t="s">
        <v>79</v>
      </c>
    </row>
    <row r="18" spans="1:13" ht="38.25" x14ac:dyDescent="0.2">
      <c r="A18" s="21" t="s">
        <v>44</v>
      </c>
      <c r="B18" s="30" t="s">
        <v>24</v>
      </c>
      <c r="C18" s="31" t="s">
        <v>10</v>
      </c>
      <c r="D18" s="46">
        <f>27.2+20.2+8.8+7+6.1+33.1+8.7+16.8+9.7+42.1+9.6*1.7+4.3+6.9+20.3+19.1</f>
        <v>246.62</v>
      </c>
      <c r="E18" s="27" t="s">
        <v>80</v>
      </c>
    </row>
    <row r="19" spans="1:13" ht="25.5" x14ac:dyDescent="0.2">
      <c r="A19" s="21" t="s">
        <v>45</v>
      </c>
      <c r="B19" s="30" t="s">
        <v>25</v>
      </c>
      <c r="C19" s="31" t="s">
        <v>10</v>
      </c>
      <c r="D19" s="46">
        <f>D18*70/100</f>
        <v>172.63400000000001</v>
      </c>
      <c r="E19" s="39" t="s">
        <v>81</v>
      </c>
    </row>
    <row r="20" spans="1:13" ht="38.25" x14ac:dyDescent="0.2">
      <c r="A20" s="21" t="s">
        <v>46</v>
      </c>
      <c r="B20" s="37" t="s">
        <v>66</v>
      </c>
      <c r="C20" s="23" t="s">
        <v>10</v>
      </c>
      <c r="D20" s="24">
        <f>460.701*50/100</f>
        <v>230.35050000000004</v>
      </c>
      <c r="E20" s="27" t="s">
        <v>82</v>
      </c>
      <c r="G20" s="51"/>
    </row>
    <row r="21" spans="1:13" x14ac:dyDescent="0.2">
      <c r="A21" s="21" t="s">
        <v>50</v>
      </c>
      <c r="B21" s="37" t="s">
        <v>63</v>
      </c>
      <c r="C21" s="23" t="s">
        <v>10</v>
      </c>
      <c r="D21" s="24">
        <f>460.7-230.35</f>
        <v>230.35</v>
      </c>
      <c r="E21" s="49" t="s">
        <v>83</v>
      </c>
    </row>
    <row r="22" spans="1:13" ht="51" x14ac:dyDescent="0.2">
      <c r="A22" s="55"/>
      <c r="B22" s="43" t="s">
        <v>89</v>
      </c>
      <c r="C22" s="44" t="s">
        <v>10</v>
      </c>
      <c r="D22" s="56">
        <f>(3.95+0.16+1.5+0.16+2.15+3.14*4)*4.2-0.9*2.3*5+(5.7*2+3.3*3+15.4)*4.2-0.9*2.3*4-1.35*2.3+(3.67+5.7*2)*4.2-0.9*2.3+(5.77+4.72)*4.2-1.35*2.3 +(1.65*3+5.47*2+5*2+6.82)*4.2-0.9*2.3*6-1.35*2.3*2+(4.95*6+11.85*2+3.25*2+4.46*2)*4.2-1.35*2.3*4-0.9*2.3*2-1.05*4.2-0.7*2.3*6-0.9*2</f>
        <v>695.96400000000017</v>
      </c>
      <c r="E22" s="45" t="s">
        <v>90</v>
      </c>
      <c r="F22" s="56"/>
      <c r="G22" s="56"/>
      <c r="I22" s="96"/>
      <c r="J22" s="96"/>
      <c r="K22" s="97"/>
      <c r="L22" s="97"/>
    </row>
    <row r="23" spans="1:13" ht="25.5" x14ac:dyDescent="0.2">
      <c r="A23" s="21" t="s">
        <v>51</v>
      </c>
      <c r="B23" s="37" t="s">
        <v>69</v>
      </c>
      <c r="C23" s="23" t="s">
        <v>10</v>
      </c>
      <c r="D23" s="24">
        <f>8.7+16.8+9.7+42.1+20.1+6.9+1.7+1.4+1.4+4.3+20.3+19.1</f>
        <v>152.50000000000003</v>
      </c>
      <c r="E23" s="27" t="s">
        <v>84</v>
      </c>
    </row>
    <row r="24" spans="1:13" ht="25.5" x14ac:dyDescent="0.2">
      <c r="A24" s="52" t="s">
        <v>52</v>
      </c>
      <c r="B24" s="37" t="s">
        <v>85</v>
      </c>
      <c r="C24" s="23" t="s">
        <v>10</v>
      </c>
      <c r="D24" s="24">
        <v>42.1</v>
      </c>
      <c r="E24" s="27" t="s">
        <v>86</v>
      </c>
    </row>
    <row r="25" spans="1:13" ht="25.5" x14ac:dyDescent="0.2">
      <c r="A25" s="52" t="s">
        <v>54</v>
      </c>
      <c r="B25" s="37" t="s">
        <v>87</v>
      </c>
      <c r="C25" s="23" t="s">
        <v>10</v>
      </c>
      <c r="D25" s="24">
        <f>27.2+20.2+8.8+7+7.2+1.1*4+4.7+6.1+33.1</f>
        <v>118.70000000000002</v>
      </c>
      <c r="E25" s="27" t="s">
        <v>88</v>
      </c>
      <c r="J25" s="34"/>
      <c r="K25" s="34"/>
      <c r="L25" s="34"/>
      <c r="M25" s="34"/>
    </row>
    <row r="26" spans="1:13" x14ac:dyDescent="0.2">
      <c r="A26" s="98" t="s">
        <v>33</v>
      </c>
      <c r="B26" s="99"/>
      <c r="C26" s="99"/>
      <c r="D26" s="99"/>
      <c r="E26" s="100"/>
      <c r="F26" s="34"/>
    </row>
    <row r="27" spans="1:13" x14ac:dyDescent="0.2">
      <c r="A27" s="63" t="s">
        <v>35</v>
      </c>
      <c r="B27" s="70" t="s">
        <v>64</v>
      </c>
      <c r="C27" s="64" t="s">
        <v>34</v>
      </c>
      <c r="D27" s="46">
        <v>134.44</v>
      </c>
      <c r="E27" s="71" t="s">
        <v>65</v>
      </c>
      <c r="F27" s="34"/>
    </row>
    <row r="28" spans="1:13" x14ac:dyDescent="0.2">
      <c r="A28" s="89" t="s">
        <v>107</v>
      </c>
      <c r="B28" s="90"/>
      <c r="C28" s="90"/>
      <c r="D28" s="90"/>
      <c r="E28" s="91"/>
    </row>
    <row r="29" spans="1:13" x14ac:dyDescent="0.2">
      <c r="A29" s="65"/>
      <c r="B29" s="66"/>
      <c r="C29" s="66"/>
      <c r="D29" s="66"/>
      <c r="E29" s="67"/>
    </row>
    <row r="30" spans="1:13" ht="51" x14ac:dyDescent="0.2">
      <c r="A30" s="21" t="s">
        <v>35</v>
      </c>
      <c r="B30" s="22" t="s">
        <v>92</v>
      </c>
      <c r="C30" s="23" t="s">
        <v>10</v>
      </c>
      <c r="D30" s="24">
        <f>1.35*2.3*2+1.5*2.8+2.5*2.3</f>
        <v>16.16</v>
      </c>
      <c r="E30" s="27" t="s">
        <v>93</v>
      </c>
    </row>
    <row r="31" spans="1:13" x14ac:dyDescent="0.2">
      <c r="A31" s="53" t="s">
        <v>36</v>
      </c>
      <c r="B31" s="22" t="s">
        <v>57</v>
      </c>
      <c r="C31" s="23" t="s">
        <v>10</v>
      </c>
      <c r="D31" s="24">
        <f>7.95*4.2-2.5*2.3-1.35*2.3</f>
        <v>24.535</v>
      </c>
      <c r="E31" s="49" t="s">
        <v>94</v>
      </c>
    </row>
    <row r="32" spans="1:13" ht="25.5" x14ac:dyDescent="0.2">
      <c r="A32" s="21" t="s">
        <v>37</v>
      </c>
      <c r="B32" s="22" t="s">
        <v>68</v>
      </c>
      <c r="C32" s="23" t="s">
        <v>10</v>
      </c>
      <c r="D32" s="24">
        <f>88.39*50/100</f>
        <v>44.195</v>
      </c>
      <c r="E32" s="27" t="s">
        <v>95</v>
      </c>
      <c r="G32" s="51"/>
    </row>
    <row r="33" spans="1:10" x14ac:dyDescent="0.2">
      <c r="A33" s="40" t="s">
        <v>38</v>
      </c>
      <c r="B33" s="22" t="s">
        <v>63</v>
      </c>
      <c r="C33" s="23" t="s">
        <v>10</v>
      </c>
      <c r="D33" s="24">
        <f>88.39-D32</f>
        <v>44.195</v>
      </c>
      <c r="E33" s="42" t="s">
        <v>96</v>
      </c>
    </row>
    <row r="34" spans="1:10" ht="25.5" x14ac:dyDescent="0.2">
      <c r="A34" s="40" t="s">
        <v>39</v>
      </c>
      <c r="B34" s="22" t="s">
        <v>97</v>
      </c>
      <c r="C34" s="23" t="s">
        <v>10</v>
      </c>
      <c r="D34" s="24">
        <f>8.1+125.1</f>
        <v>133.19999999999999</v>
      </c>
      <c r="E34" s="49" t="s">
        <v>98</v>
      </c>
    </row>
    <row r="35" spans="1:10" x14ac:dyDescent="0.2">
      <c r="A35" s="40" t="s">
        <v>40</v>
      </c>
      <c r="B35" s="22" t="s">
        <v>60</v>
      </c>
      <c r="C35" s="23" t="s">
        <v>48</v>
      </c>
      <c r="D35" s="24">
        <f>15.73*2+7.95*2+2.34*2+3.45*2-1.5-1.35-1.35-2.5*2</f>
        <v>49.739999999999995</v>
      </c>
      <c r="E35" s="49" t="s">
        <v>99</v>
      </c>
    </row>
    <row r="36" spans="1:10" x14ac:dyDescent="0.2">
      <c r="A36" s="53" t="s">
        <v>41</v>
      </c>
      <c r="B36" s="22" t="s">
        <v>24</v>
      </c>
      <c r="C36" s="23" t="s">
        <v>10</v>
      </c>
      <c r="D36" s="24">
        <v>133.19999999999999</v>
      </c>
      <c r="E36" s="49" t="s">
        <v>100</v>
      </c>
    </row>
    <row r="37" spans="1:10" ht="25.5" x14ac:dyDescent="0.2">
      <c r="A37" s="53" t="s">
        <v>42</v>
      </c>
      <c r="B37" s="22" t="s">
        <v>25</v>
      </c>
      <c r="C37" s="23" t="s">
        <v>10</v>
      </c>
      <c r="D37" s="24">
        <f>133.2/2</f>
        <v>66.599999999999994</v>
      </c>
      <c r="E37" s="60" t="s">
        <v>101</v>
      </c>
    </row>
    <row r="38" spans="1:10" x14ac:dyDescent="0.2">
      <c r="A38" s="92" t="s">
        <v>33</v>
      </c>
      <c r="B38" s="93"/>
      <c r="C38" s="93"/>
      <c r="D38" s="93"/>
      <c r="E38" s="94"/>
      <c r="J38" s="61"/>
    </row>
    <row r="39" spans="1:10" x14ac:dyDescent="0.2">
      <c r="A39" s="59" t="s">
        <v>35</v>
      </c>
      <c r="B39" s="62" t="s">
        <v>64</v>
      </c>
      <c r="C39" s="59" t="s">
        <v>34</v>
      </c>
      <c r="D39" s="59" t="s">
        <v>102</v>
      </c>
      <c r="E39" s="59"/>
      <c r="J39" s="61"/>
    </row>
    <row r="40" spans="1:10" x14ac:dyDescent="0.2">
      <c r="A40" s="86" t="s">
        <v>103</v>
      </c>
      <c r="B40" s="87"/>
      <c r="C40" s="87"/>
      <c r="D40" s="87"/>
      <c r="E40" s="88"/>
    </row>
    <row r="41" spans="1:10" x14ac:dyDescent="0.2">
      <c r="A41" s="72" t="s">
        <v>47</v>
      </c>
      <c r="B41" s="73"/>
      <c r="C41" s="73"/>
      <c r="D41" s="73"/>
      <c r="E41" s="74"/>
      <c r="G41" s="51"/>
    </row>
    <row r="42" spans="1:10" ht="25.5" x14ac:dyDescent="0.2">
      <c r="A42" s="21" t="s">
        <v>35</v>
      </c>
      <c r="B42" s="22" t="s">
        <v>104</v>
      </c>
      <c r="C42" s="23" t="s">
        <v>10</v>
      </c>
      <c r="D42" s="24">
        <f>40.2*30/100</f>
        <v>12.06</v>
      </c>
      <c r="E42" s="27" t="s">
        <v>105</v>
      </c>
    </row>
    <row r="43" spans="1:10" x14ac:dyDescent="0.2">
      <c r="A43" s="21" t="s">
        <v>36</v>
      </c>
      <c r="B43" s="22" t="s">
        <v>63</v>
      </c>
      <c r="C43" s="23" t="s">
        <v>10</v>
      </c>
      <c r="D43" s="24">
        <f>40.2-12.06</f>
        <v>28.14</v>
      </c>
      <c r="E43" s="42" t="s">
        <v>106</v>
      </c>
    </row>
    <row r="44" spans="1:10" x14ac:dyDescent="0.2">
      <c r="A44" s="92" t="s">
        <v>33</v>
      </c>
      <c r="B44" s="93"/>
      <c r="C44" s="93"/>
      <c r="D44" s="93"/>
      <c r="E44" s="94"/>
    </row>
    <row r="45" spans="1:10" x14ac:dyDescent="0.2">
      <c r="A45" s="21" t="s">
        <v>35</v>
      </c>
      <c r="B45" s="62" t="s">
        <v>64</v>
      </c>
      <c r="C45" s="23" t="s">
        <v>34</v>
      </c>
      <c r="D45" s="24">
        <v>0.45100000000000001</v>
      </c>
      <c r="E45" s="25"/>
      <c r="I45" s="48"/>
    </row>
    <row r="46" spans="1:10" x14ac:dyDescent="0.2">
      <c r="A46" s="95" t="s">
        <v>108</v>
      </c>
      <c r="B46" s="95"/>
      <c r="C46" s="95"/>
      <c r="D46" s="95"/>
      <c r="E46" s="95"/>
    </row>
    <row r="47" spans="1:10" x14ac:dyDescent="0.2">
      <c r="A47" s="72" t="s">
        <v>47</v>
      </c>
      <c r="B47" s="73"/>
      <c r="C47" s="73"/>
      <c r="D47" s="73"/>
      <c r="E47" s="74"/>
      <c r="F47" s="34"/>
    </row>
    <row r="48" spans="1:10" ht="25.5" x14ac:dyDescent="0.2">
      <c r="A48" s="21" t="s">
        <v>35</v>
      </c>
      <c r="B48" s="22" t="s">
        <v>110</v>
      </c>
      <c r="C48" s="23" t="s">
        <v>10</v>
      </c>
      <c r="D48" s="24">
        <v>4</v>
      </c>
      <c r="E48" s="27" t="s">
        <v>116</v>
      </c>
    </row>
    <row r="49" spans="1:5" ht="38.25" x14ac:dyDescent="0.2">
      <c r="A49" s="21" t="s">
        <v>36</v>
      </c>
      <c r="B49" s="22" t="s">
        <v>92</v>
      </c>
      <c r="C49" s="23" t="s">
        <v>10</v>
      </c>
      <c r="D49" s="24">
        <f>1.5*2.8+1.01*2.95*2</f>
        <v>10.158999999999999</v>
      </c>
      <c r="E49" s="27" t="s">
        <v>111</v>
      </c>
    </row>
    <row r="50" spans="1:5" x14ac:dyDescent="0.2">
      <c r="A50" s="21" t="s">
        <v>37</v>
      </c>
      <c r="B50" s="22" t="s">
        <v>60</v>
      </c>
      <c r="C50" s="23" t="s">
        <v>48</v>
      </c>
      <c r="D50" s="24">
        <f>19.05*2+12.5*2-1.5*5-2.8*2-1.05*2</f>
        <v>47.9</v>
      </c>
      <c r="E50" s="42" t="s">
        <v>112</v>
      </c>
    </row>
    <row r="51" spans="1:5" x14ac:dyDescent="0.2">
      <c r="A51" s="59" t="s">
        <v>38</v>
      </c>
      <c r="B51" s="22" t="s">
        <v>117</v>
      </c>
      <c r="C51" s="23" t="s">
        <v>10</v>
      </c>
      <c r="D51" s="24">
        <v>238.3</v>
      </c>
      <c r="E51" s="42" t="s">
        <v>118</v>
      </c>
    </row>
    <row r="52" spans="1:5" x14ac:dyDescent="0.2">
      <c r="A52" s="59" t="s">
        <v>39</v>
      </c>
      <c r="B52" s="22" t="s">
        <v>24</v>
      </c>
      <c r="C52" s="23" t="s">
        <v>10</v>
      </c>
      <c r="D52" s="24">
        <v>238.3</v>
      </c>
      <c r="E52" s="42" t="s">
        <v>119</v>
      </c>
    </row>
    <row r="53" spans="1:5" ht="25.5" x14ac:dyDescent="0.2">
      <c r="A53" s="59" t="s">
        <v>40</v>
      </c>
      <c r="B53" s="22" t="s">
        <v>25</v>
      </c>
      <c r="C53" s="23" t="s">
        <v>10</v>
      </c>
      <c r="D53" s="24">
        <f>238.3*50/100</f>
        <v>119.15</v>
      </c>
      <c r="E53" s="49" t="s">
        <v>122</v>
      </c>
    </row>
    <row r="54" spans="1:5" x14ac:dyDescent="0.2">
      <c r="A54" s="59" t="s">
        <v>41</v>
      </c>
      <c r="B54" s="38" t="s">
        <v>49</v>
      </c>
      <c r="C54" s="59" t="s">
        <v>10</v>
      </c>
      <c r="D54" s="68">
        <f>7.73*19.05+2*19.05</f>
        <v>185.35650000000001</v>
      </c>
      <c r="E54" s="41" t="s">
        <v>113</v>
      </c>
    </row>
    <row r="55" spans="1:5" ht="25.5" x14ac:dyDescent="0.2">
      <c r="A55" s="21" t="s">
        <v>42</v>
      </c>
      <c r="B55" s="22" t="s">
        <v>114</v>
      </c>
      <c r="C55" s="23" t="s">
        <v>10</v>
      </c>
      <c r="D55" s="24">
        <f>7.66*12.43</f>
        <v>95.213800000000006</v>
      </c>
      <c r="E55" s="69" t="s">
        <v>115</v>
      </c>
    </row>
    <row r="56" spans="1:5" ht="38.25" x14ac:dyDescent="0.2">
      <c r="A56" s="21" t="s">
        <v>43</v>
      </c>
      <c r="B56" s="22" t="s">
        <v>120</v>
      </c>
      <c r="C56" s="23" t="s">
        <v>10</v>
      </c>
      <c r="D56" s="24">
        <f>248*20/100</f>
        <v>49.6</v>
      </c>
      <c r="E56" s="27" t="s">
        <v>121</v>
      </c>
    </row>
    <row r="57" spans="1:5" x14ac:dyDescent="0.2">
      <c r="A57" s="21" t="s">
        <v>44</v>
      </c>
      <c r="B57" s="22" t="s">
        <v>63</v>
      </c>
      <c r="C57" s="23" t="s">
        <v>10</v>
      </c>
      <c r="D57" s="24">
        <f>248-49.6</f>
        <v>198.4</v>
      </c>
      <c r="E57" s="42" t="s">
        <v>123</v>
      </c>
    </row>
    <row r="58" spans="1:5" x14ac:dyDescent="0.2">
      <c r="A58" s="59" t="s">
        <v>45</v>
      </c>
      <c r="B58" s="22" t="s">
        <v>124</v>
      </c>
      <c r="C58" s="23" t="s">
        <v>10</v>
      </c>
      <c r="D58" s="24">
        <f>2*3.14*0.3*4.2*6</f>
        <v>47.476799999999997</v>
      </c>
      <c r="E58" s="25" t="s">
        <v>125</v>
      </c>
    </row>
    <row r="59" spans="1:5" x14ac:dyDescent="0.2">
      <c r="A59" s="92" t="s">
        <v>33</v>
      </c>
      <c r="B59" s="93"/>
      <c r="C59" s="93"/>
      <c r="D59" s="93"/>
      <c r="E59" s="94"/>
    </row>
    <row r="60" spans="1:5" x14ac:dyDescent="0.2">
      <c r="A60" s="59" t="s">
        <v>35</v>
      </c>
      <c r="B60" s="62" t="s">
        <v>64</v>
      </c>
      <c r="C60" s="23" t="s">
        <v>34</v>
      </c>
      <c r="D60" s="24">
        <v>17.86</v>
      </c>
      <c r="E60" s="25"/>
    </row>
    <row r="61" spans="1:5" x14ac:dyDescent="0.2">
      <c r="A61" s="86" t="s">
        <v>109</v>
      </c>
      <c r="B61" s="87"/>
      <c r="C61" s="87"/>
      <c r="D61" s="87"/>
      <c r="E61" s="88"/>
    </row>
    <row r="62" spans="1:5" x14ac:dyDescent="0.2">
      <c r="A62" s="72" t="s">
        <v>47</v>
      </c>
      <c r="B62" s="73"/>
      <c r="C62" s="73"/>
      <c r="D62" s="73"/>
      <c r="E62" s="74"/>
    </row>
    <row r="63" spans="1:5" ht="25.5" x14ac:dyDescent="0.2">
      <c r="A63" s="21" t="s">
        <v>35</v>
      </c>
      <c r="B63" s="22" t="s">
        <v>126</v>
      </c>
      <c r="C63" s="23" t="s">
        <v>10</v>
      </c>
      <c r="D63" s="24">
        <f>11.8*3.6</f>
        <v>42.480000000000004</v>
      </c>
      <c r="E63" s="42" t="s">
        <v>127</v>
      </c>
    </row>
    <row r="64" spans="1:5" x14ac:dyDescent="0.2">
      <c r="A64" s="21" t="s">
        <v>36</v>
      </c>
      <c r="B64" s="22" t="s">
        <v>128</v>
      </c>
      <c r="C64" s="23" t="s">
        <v>10</v>
      </c>
      <c r="D64" s="24">
        <f>11.8*2</f>
        <v>23.6</v>
      </c>
      <c r="E64" s="42" t="s">
        <v>129</v>
      </c>
    </row>
    <row r="65" spans="1:10" ht="25.5" x14ac:dyDescent="0.2">
      <c r="A65" s="40" t="s">
        <v>37</v>
      </c>
      <c r="B65" s="22" t="s">
        <v>130</v>
      </c>
      <c r="C65" s="23" t="s">
        <v>10</v>
      </c>
      <c r="D65" s="24">
        <f>20*312/100</f>
        <v>62.4</v>
      </c>
      <c r="E65" s="39" t="s">
        <v>131</v>
      </c>
    </row>
    <row r="66" spans="1:10" x14ac:dyDescent="0.2">
      <c r="A66" s="40" t="s">
        <v>38</v>
      </c>
      <c r="B66" s="22" t="s">
        <v>63</v>
      </c>
      <c r="C66" s="23" t="s">
        <v>10</v>
      </c>
      <c r="D66" s="24">
        <f>312.61-68</f>
        <v>244.61</v>
      </c>
      <c r="E66" s="42" t="s">
        <v>132</v>
      </c>
    </row>
    <row r="67" spans="1:10" ht="38.25" x14ac:dyDescent="0.2">
      <c r="A67" s="35" t="s">
        <v>39</v>
      </c>
      <c r="B67" s="22" t="s">
        <v>67</v>
      </c>
      <c r="C67" s="23" t="s">
        <v>10</v>
      </c>
      <c r="D67" s="24">
        <f>189.3*30/100</f>
        <v>56.79</v>
      </c>
      <c r="E67" s="27" t="s">
        <v>133</v>
      </c>
    </row>
    <row r="68" spans="1:10" x14ac:dyDescent="0.2">
      <c r="A68" s="21" t="s">
        <v>40</v>
      </c>
      <c r="B68" s="22" t="s">
        <v>60</v>
      </c>
      <c r="C68" s="23" t="s">
        <v>48</v>
      </c>
      <c r="D68" s="24">
        <f>16*2+11.8-1.5*3</f>
        <v>39.299999999999997</v>
      </c>
      <c r="E68" s="42" t="s">
        <v>134</v>
      </c>
    </row>
    <row r="69" spans="1:10" x14ac:dyDescent="0.2">
      <c r="A69" s="92" t="s">
        <v>33</v>
      </c>
      <c r="B69" s="93"/>
      <c r="C69" s="93"/>
      <c r="D69" s="93"/>
      <c r="E69" s="94"/>
    </row>
    <row r="70" spans="1:10" x14ac:dyDescent="0.2">
      <c r="A70" s="59" t="s">
        <v>35</v>
      </c>
      <c r="B70" s="62" t="s">
        <v>64</v>
      </c>
      <c r="C70" s="23" t="s">
        <v>34</v>
      </c>
      <c r="D70" s="24">
        <v>3.077</v>
      </c>
      <c r="E70" s="25"/>
    </row>
    <row r="71" spans="1:10" x14ac:dyDescent="0.2">
      <c r="J71" s="2" t="s">
        <v>53</v>
      </c>
    </row>
    <row r="73" spans="1:10" x14ac:dyDescent="0.2">
      <c r="A73" s="76" t="s">
        <v>8</v>
      </c>
      <c r="B73" s="77"/>
      <c r="C73" s="77"/>
      <c r="D73" s="77"/>
      <c r="E73" s="77"/>
    </row>
    <row r="74" spans="1:10" x14ac:dyDescent="0.2">
      <c r="A74" s="78"/>
      <c r="B74" s="79"/>
      <c r="C74" s="79"/>
      <c r="D74" s="79"/>
      <c r="E74" s="79"/>
    </row>
  </sheetData>
  <mergeCells count="19">
    <mergeCell ref="I22:J22"/>
    <mergeCell ref="K22:L22"/>
    <mergeCell ref="A26:E26"/>
    <mergeCell ref="A41:E41"/>
    <mergeCell ref="A61:E61"/>
    <mergeCell ref="A62:E62"/>
    <mergeCell ref="A2:E2"/>
    <mergeCell ref="A73:E73"/>
    <mergeCell ref="A74:E74"/>
    <mergeCell ref="A8:E8"/>
    <mergeCell ref="A7:E7"/>
    <mergeCell ref="A40:E40"/>
    <mergeCell ref="A28:E28"/>
    <mergeCell ref="A38:E38"/>
    <mergeCell ref="A44:E44"/>
    <mergeCell ref="A47:E47"/>
    <mergeCell ref="A46:E46"/>
    <mergeCell ref="A59:E59"/>
    <mergeCell ref="A69:E69"/>
  </mergeCells>
  <phoneticPr fontId="1" type="noConversion"/>
  <pageMargins left="0.4" right="0.31" top="0.45" bottom="0.48" header="0.24" footer="0.2800000000000000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0"/>
  <sheetViews>
    <sheetView view="pageBreakPreview" zoomScaleNormal="100" zoomScaleSheetLayoutView="100" workbookViewId="0">
      <selection activeCell="B22" sqref="B22"/>
    </sheetView>
  </sheetViews>
  <sheetFormatPr defaultRowHeight="12.75" x14ac:dyDescent="0.2"/>
  <cols>
    <col min="1" max="1" width="4.85546875" customWidth="1"/>
    <col min="2" max="2" width="35.5703125" customWidth="1"/>
    <col min="3" max="3" width="10.42578125" customWidth="1"/>
    <col min="4" max="4" width="10.5703125" customWidth="1"/>
    <col min="5" max="5" width="27.140625" customWidth="1"/>
  </cols>
  <sheetData>
    <row r="1" spans="1:5" x14ac:dyDescent="0.2">
      <c r="A1" s="29"/>
      <c r="B1" s="5"/>
      <c r="C1" s="6"/>
      <c r="D1" s="1"/>
      <c r="E1" s="1"/>
    </row>
    <row r="2" spans="1:5" ht="15" x14ac:dyDescent="0.2">
      <c r="A2" s="7"/>
      <c r="B2" s="5"/>
      <c r="C2" s="8" t="s">
        <v>6</v>
      </c>
      <c r="D2" s="9"/>
      <c r="E2" s="10"/>
    </row>
    <row r="3" spans="1:5" ht="34.5" customHeight="1" x14ac:dyDescent="0.2">
      <c r="A3" s="75" t="s">
        <v>9</v>
      </c>
      <c r="B3" s="75"/>
      <c r="C3" s="75"/>
      <c r="D3" s="75"/>
      <c r="E3" s="75"/>
    </row>
    <row r="4" spans="1:5" x14ac:dyDescent="0.2">
      <c r="A4" s="7"/>
      <c r="B4" s="12"/>
      <c r="C4" s="13"/>
      <c r="D4" s="9"/>
      <c r="E4" s="10"/>
    </row>
    <row r="5" spans="1:5" x14ac:dyDescent="0.2">
      <c r="A5" s="7"/>
      <c r="B5" s="12"/>
      <c r="C5" s="13"/>
      <c r="D5" s="9"/>
      <c r="E5" s="10"/>
    </row>
    <row r="6" spans="1:5" ht="30" x14ac:dyDescent="0.2">
      <c r="A6" s="14" t="s">
        <v>0</v>
      </c>
      <c r="B6" s="15" t="s">
        <v>1</v>
      </c>
      <c r="C6" s="16" t="s">
        <v>2</v>
      </c>
      <c r="D6" s="17" t="s">
        <v>3</v>
      </c>
      <c r="E6" s="18" t="s">
        <v>4</v>
      </c>
    </row>
    <row r="7" spans="1:5" x14ac:dyDescent="0.2">
      <c r="A7" s="19">
        <v>1</v>
      </c>
      <c r="B7" s="20">
        <v>2</v>
      </c>
      <c r="C7" s="20">
        <v>3</v>
      </c>
      <c r="D7" s="20">
        <v>4</v>
      </c>
      <c r="E7" s="20">
        <v>5</v>
      </c>
    </row>
    <row r="8" spans="1:5" ht="21.75" customHeight="1" x14ac:dyDescent="0.2">
      <c r="A8" s="101" t="s">
        <v>32</v>
      </c>
      <c r="B8" s="102"/>
      <c r="C8" s="102"/>
      <c r="D8" s="102"/>
      <c r="E8" s="103"/>
    </row>
    <row r="9" spans="1:5" ht="24.75" customHeight="1" x14ac:dyDescent="0.2">
      <c r="A9" s="104" t="s">
        <v>5</v>
      </c>
      <c r="B9" s="105"/>
      <c r="C9" s="105"/>
      <c r="D9" s="105"/>
      <c r="E9" s="105"/>
    </row>
    <row r="10" spans="1:5" ht="33" customHeight="1" x14ac:dyDescent="0.2">
      <c r="A10" s="21"/>
      <c r="B10" s="26" t="s">
        <v>12</v>
      </c>
      <c r="C10" s="23" t="s">
        <v>10</v>
      </c>
      <c r="D10" s="24">
        <f>1.45*2.3*3</f>
        <v>10.004999999999999</v>
      </c>
      <c r="E10" s="25"/>
    </row>
    <row r="11" spans="1:5" ht="29.25" customHeight="1" x14ac:dyDescent="0.2">
      <c r="A11" s="21"/>
      <c r="B11" s="26" t="s">
        <v>11</v>
      </c>
      <c r="C11" s="23" t="s">
        <v>7</v>
      </c>
      <c r="D11" s="24">
        <f>6.1*2+8.15*2-0.9-1.1*3</f>
        <v>24.3</v>
      </c>
      <c r="E11" s="25"/>
    </row>
    <row r="12" spans="1:5" ht="21.75" customHeight="1" x14ac:dyDescent="0.2">
      <c r="A12" s="21"/>
      <c r="B12" s="26" t="s">
        <v>16</v>
      </c>
      <c r="C12" s="23" t="s">
        <v>10</v>
      </c>
      <c r="D12" s="24">
        <f>8.15*6.1</f>
        <v>49.714999999999996</v>
      </c>
      <c r="E12" s="25"/>
    </row>
    <row r="13" spans="1:5" ht="24" customHeight="1" x14ac:dyDescent="0.2">
      <c r="A13" s="21"/>
      <c r="B13" s="26" t="s">
        <v>24</v>
      </c>
      <c r="C13" s="23" t="s">
        <v>10</v>
      </c>
      <c r="D13" s="24">
        <f>8.15*6.1</f>
        <v>49.714999999999996</v>
      </c>
      <c r="E13" s="25"/>
    </row>
    <row r="14" spans="1:5" x14ac:dyDescent="0.2">
      <c r="A14" s="21"/>
      <c r="B14" s="26" t="s">
        <v>25</v>
      </c>
      <c r="C14" s="23" t="s">
        <v>10</v>
      </c>
      <c r="D14" s="24">
        <f>8.15*6.1</f>
        <v>49.714999999999996</v>
      </c>
      <c r="E14" s="25"/>
    </row>
    <row r="15" spans="1:5" ht="30.75" customHeight="1" x14ac:dyDescent="0.2">
      <c r="A15" s="21"/>
      <c r="B15" s="22" t="s">
        <v>14</v>
      </c>
      <c r="C15" s="23" t="s">
        <v>10</v>
      </c>
      <c r="D15" s="24">
        <f>(8.15*2+6.1*2)*3.56-0.9*2.1-2.1*1.06*3</f>
        <v>92.89200000000001</v>
      </c>
      <c r="E15" s="25"/>
    </row>
    <row r="16" spans="1:5" ht="39" customHeight="1" x14ac:dyDescent="0.2">
      <c r="A16" s="21"/>
      <c r="B16" s="22" t="s">
        <v>26</v>
      </c>
      <c r="C16" s="23" t="s">
        <v>27</v>
      </c>
      <c r="D16" s="24">
        <f>D12*0.4</f>
        <v>19.885999999999999</v>
      </c>
      <c r="E16" s="25" t="s">
        <v>28</v>
      </c>
    </row>
    <row r="17" spans="1:5" ht="22.5" customHeight="1" x14ac:dyDescent="0.2">
      <c r="A17" s="21"/>
      <c r="B17" s="22" t="s">
        <v>29</v>
      </c>
      <c r="C17" s="23" t="s">
        <v>10</v>
      </c>
      <c r="D17" s="24">
        <f>8.15*6.1</f>
        <v>49.714999999999996</v>
      </c>
      <c r="E17" s="25"/>
    </row>
    <row r="18" spans="1:5" ht="33" customHeight="1" x14ac:dyDescent="0.2">
      <c r="A18" s="21"/>
      <c r="B18" s="22" t="s">
        <v>30</v>
      </c>
      <c r="C18" s="23" t="s">
        <v>27</v>
      </c>
      <c r="D18" s="24">
        <f>D14*0.1</f>
        <v>4.9714999999999998</v>
      </c>
      <c r="E18" s="25" t="s">
        <v>31</v>
      </c>
    </row>
    <row r="19" spans="1:5" x14ac:dyDescent="0.2">
      <c r="A19" s="21"/>
      <c r="B19" s="22"/>
      <c r="C19" s="23"/>
      <c r="D19" s="24"/>
      <c r="E19" s="25"/>
    </row>
    <row r="20" spans="1:5" x14ac:dyDescent="0.2">
      <c r="A20" s="21"/>
      <c r="B20" s="22"/>
      <c r="C20" s="23"/>
      <c r="D20" s="24"/>
      <c r="E20" s="25"/>
    </row>
    <row r="21" spans="1:5" x14ac:dyDescent="0.2">
      <c r="A21" s="21"/>
      <c r="B21" s="22" t="s">
        <v>23</v>
      </c>
      <c r="C21" s="23" t="s">
        <v>10</v>
      </c>
      <c r="D21" s="24">
        <v>1.89</v>
      </c>
      <c r="E21" s="25"/>
    </row>
    <row r="22" spans="1:5" ht="25.5" x14ac:dyDescent="0.2">
      <c r="A22" s="21"/>
      <c r="B22" s="22" t="s">
        <v>17</v>
      </c>
      <c r="C22" s="23" t="s">
        <v>13</v>
      </c>
      <c r="D22" s="24">
        <f>(8.15*2+6.1*2)*3.56-0.9*2.1-2.1*1.06*3</f>
        <v>92.89200000000001</v>
      </c>
      <c r="E22" s="25"/>
    </row>
    <row r="23" spans="1:5" ht="24" x14ac:dyDescent="0.2">
      <c r="A23" s="21"/>
      <c r="B23" s="26" t="s">
        <v>18</v>
      </c>
      <c r="C23" s="23" t="s">
        <v>13</v>
      </c>
      <c r="D23" s="24">
        <f>(8.15*2+6.1*2)*3.56-0.9*2.1-2.1*1.06*3</f>
        <v>92.89200000000001</v>
      </c>
      <c r="E23" s="25" t="s">
        <v>15</v>
      </c>
    </row>
    <row r="24" spans="1:5" ht="24" x14ac:dyDescent="0.2">
      <c r="A24" s="21"/>
      <c r="B24" s="26" t="s">
        <v>19</v>
      </c>
      <c r="C24" s="23" t="s">
        <v>13</v>
      </c>
      <c r="D24" s="24">
        <f>(8.15*2+6.1*2)*3.56-0.9*2.1-2.1*1.06*3</f>
        <v>92.89200000000001</v>
      </c>
      <c r="E24" s="25"/>
    </row>
    <row r="25" spans="1:5" x14ac:dyDescent="0.2">
      <c r="A25" s="21"/>
      <c r="B25" s="26" t="s">
        <v>20</v>
      </c>
      <c r="C25" s="23" t="s">
        <v>10</v>
      </c>
      <c r="D25" s="24">
        <f>(8.15*2+6.1*2)*3.56-0.9*2.1-2.1*1.06*3</f>
        <v>92.89200000000001</v>
      </c>
      <c r="E25" s="25"/>
    </row>
    <row r="26" spans="1:5" ht="24" x14ac:dyDescent="0.2">
      <c r="A26" s="21"/>
      <c r="B26" s="26" t="s">
        <v>21</v>
      </c>
      <c r="C26" s="23" t="s">
        <v>13</v>
      </c>
      <c r="D26" s="24">
        <f>(8.15*2+6.1*2)*3.56-0.9*2.1-2.1*1.06*3</f>
        <v>92.89200000000001</v>
      </c>
      <c r="E26" s="25"/>
    </row>
    <row r="27" spans="1:5" x14ac:dyDescent="0.2">
      <c r="A27" s="21"/>
      <c r="B27" s="26"/>
      <c r="C27" s="23"/>
      <c r="D27" s="24"/>
      <c r="E27" s="25"/>
    </row>
    <row r="28" spans="1:5" ht="24" x14ac:dyDescent="0.2">
      <c r="A28" s="21"/>
      <c r="B28" s="26" t="s">
        <v>22</v>
      </c>
      <c r="C28" s="23" t="s">
        <v>13</v>
      </c>
      <c r="D28" s="24">
        <f>8.15*6.1</f>
        <v>49.714999999999996</v>
      </c>
      <c r="E28" s="25"/>
    </row>
    <row r="29" spans="1:5" x14ac:dyDescent="0.2">
      <c r="A29" s="21"/>
      <c r="B29" s="26"/>
      <c r="C29" s="23"/>
      <c r="D29" s="24"/>
      <c r="E29" s="25"/>
    </row>
    <row r="30" spans="1:5" x14ac:dyDescent="0.2">
      <c r="A30" s="21"/>
      <c r="B30" s="26"/>
      <c r="C30" s="23"/>
      <c r="D30" s="24"/>
      <c r="E30" s="25"/>
    </row>
  </sheetData>
  <mergeCells count="3">
    <mergeCell ref="A3:E3"/>
    <mergeCell ref="A8:E8"/>
    <mergeCell ref="A9:E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каб 1 этаж</vt:lpstr>
      <vt:lpstr>Лист1</vt:lpstr>
      <vt:lpstr>'каб 1 этаж'!Заголовки_для_печати</vt:lpstr>
      <vt:lpstr>'каб 1 этаж'!Область_печати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Ludmila</dc:creator>
  <cp:lastModifiedBy>Nasibullina</cp:lastModifiedBy>
  <cp:lastPrinted>2024-11-15T03:23:21Z</cp:lastPrinted>
  <dcterms:created xsi:type="dcterms:W3CDTF">2002-02-11T05:58:42Z</dcterms:created>
  <dcterms:modified xsi:type="dcterms:W3CDTF">2025-02-03T10:54:22Z</dcterms:modified>
</cp:coreProperties>
</file>