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360" yWindow="15" windowWidth="20955" windowHeight="9720"/>
  </bookViews>
  <sheets>
    <sheet name="Лист1 (2)" sheetId="1" r:id="rId1"/>
  </sheets>
  <definedNames>
    <definedName name="_xlnm.Print_Area" localSheetId="0">'Лист1 (2)'!$A$1:$J$74</definedName>
  </definedNames>
  <calcPr calcId="144525" fullPrecision="0"/>
</workbook>
</file>

<file path=xl/calcChain.xml><?xml version="1.0" encoding="utf-8"?>
<calcChain xmlns="http://schemas.openxmlformats.org/spreadsheetml/2006/main">
  <c r="C62" i="1"/>
  <c r="C60"/>
  <c r="C55"/>
  <c r="C51"/>
  <c r="C46"/>
  <c r="F21" s="1"/>
  <c r="C38"/>
  <c r="D22" s="1"/>
  <c r="C63" l="1"/>
  <c r="B63"/>
  <c r="D21"/>
  <c r="C22" l="1"/>
  <c r="C21"/>
  <c r="E21" s="1"/>
  <c r="E22" l="1"/>
  <c r="E23" l="1"/>
  <c r="E24" s="1"/>
  <c r="E25" s="1"/>
  <c r="C23"/>
  <c r="C24" l="1"/>
  <c r="C25" s="1"/>
  <c r="J22"/>
  <c r="G22" s="1"/>
  <c r="I22" s="1"/>
  <c r="J21" l="1"/>
  <c r="G21" s="1"/>
  <c r="I21" l="1"/>
  <c r="I23" s="1"/>
  <c r="G23"/>
  <c r="J25" l="1"/>
  <c r="I24"/>
  <c r="I25" s="1"/>
  <c r="G24"/>
  <c r="G25" s="1"/>
</calcChain>
</file>

<file path=xl/sharedStrings.xml><?xml version="1.0" encoding="utf-8"?>
<sst xmlns="http://schemas.openxmlformats.org/spreadsheetml/2006/main" count="82" uniqueCount="78">
  <si>
    <t>Согласовано:</t>
  </si>
  <si>
    <t>РАСЧЕТ НАЧАЛЬНОЙ (МАКСИМАЛЬНОЙ) ЦЕНЫ КОНТРАКТА</t>
  </si>
  <si>
    <t>при осуществлении закупки на выполнение подрядных работ по подготовке проектной документации и (или) выполнение инженерных изысканий, выполнение работ по строительству, реконструкции и (или) капитальному ремонту объектов капитального строительства</t>
  </si>
  <si>
    <t>Т.к. на капитальный ремонт отсутствуют укрупненные показатели  НЦС в ФГИС ЦС, а также в связи с отсутствием в исходной документации технико-экономических показателей для отдельных статей затрат, согласно п. 10 Приказа от 21.08.2023 № 604/пр используются стоимостные показатели, принятые по приложению №4 к протоколу №04.1 от 12.04.2024 г.
Показатели разработаны ГАУ МО «Мособлгосэкспертиза» и утверждены Московской областной комиссией по индексации цен и ценообразованию в строительстве Московской области, образованной Правительством Московской области и размещены на сайте ГАУ МО Мособлгосэкспертиза.</t>
  </si>
  <si>
    <t>Строительство котельной</t>
  </si>
  <si>
    <t xml:space="preserve">Мощность котельных </t>
  </si>
  <si>
    <t xml:space="preserve">Мощность, МВт </t>
  </si>
  <si>
    <t>Стоимостной показатель на СМР</t>
  </si>
  <si>
    <t>Руб. с учетом НДС</t>
  </si>
  <si>
    <t>Стоимостной показатель на ПИР</t>
  </si>
  <si>
    <t>Наименование работ и затрат</t>
  </si>
  <si>
    <t>Стоимость работ в ценах
на дату утверждения сметной документации на
март 2024 г.</t>
  </si>
  <si>
    <t>Индекс прогнозной инфляции на период выполнения работ</t>
  </si>
  <si>
    <t>Стоимость работ с учетом индекса прогнозной инфляции</t>
  </si>
  <si>
    <t>Начальная (максимальная) цена контракта с учетом коэффициента снижения, согласно доведенным лимитам финансировани</t>
  </si>
  <si>
    <t>Затраты на выполнение инженерных изысканий и проектной документации</t>
  </si>
  <si>
    <t>Затраты на выполнение работ по строительству (в т.ч. оборудование)</t>
  </si>
  <si>
    <t>Итого:</t>
  </si>
  <si>
    <t>НДС (20%)</t>
  </si>
  <si>
    <t>Стоимость с учетом НДС:</t>
  </si>
  <si>
    <t>Из них аванс аванс 30% от стоимости СМР в начале 2025 года</t>
  </si>
  <si>
    <t>Дата формирования НМЦК</t>
  </si>
  <si>
    <t>Начало ПИР</t>
  </si>
  <si>
    <t>Начало СМР</t>
  </si>
  <si>
    <t xml:space="preserve">Продолжительность выполнения ПИР </t>
  </si>
  <si>
    <t>Продолжительность выполнения СМР</t>
  </si>
  <si>
    <t>Классификатор объекта "Российская федерации", ОКВЭД2 "Строительство"</t>
  </si>
  <si>
    <t>Уровень цен -март 2024 года</t>
  </si>
  <si>
    <t xml:space="preserve">Годовой индекс прогнозной инфляции. Письмо Минэкономразвития России № 35312-ПК/Д03и от 28 сентября 2023 г. «О доведении показателей прогноза социально-экономического развития Российской Федерации, используемых в целях ценообразования на продукцию, поставляемую по государственному оборонному заказу».     </t>
  </si>
  <si>
    <t xml:space="preserve">Ежемесячный индекс прогноз на 2025 г. </t>
  </si>
  <si>
    <t>3. Расчет коэффициента снижения согласно лимитам финансирования</t>
  </si>
  <si>
    <t>Расчет прогнозной инфляции для ПИР</t>
  </si>
  <si>
    <t>Аванс 30 %</t>
  </si>
  <si>
    <t>На  2025 год:</t>
  </si>
  <si>
    <t>Итого индекс прогнозной инфляции =</t>
  </si>
  <si>
    <t>Расчет прогнозной инфляции для СМР:</t>
  </si>
  <si>
    <t>Стоимость работ в
ценах на дату формирования начальной (максимальной) цены контракта
июнь 2024 г.</t>
  </si>
  <si>
    <t xml:space="preserve">Понижающий процент </t>
  </si>
  <si>
    <t>заместитель</t>
  </si>
  <si>
    <t xml:space="preserve">Главы городского округа Люберцы </t>
  </si>
  <si>
    <t xml:space="preserve">К.М. Карпов </t>
  </si>
  <si>
    <t>Выполнение работ и оказание услуг, связанных с одновременным выполнением инженерных изысканий, подготовкой проектной документации, разработкой рабочей документации, выполнением работ по капитальному ремонту объекта капитального строительства и поставкой оборудования, необходимого для обеспечения эксплуатации такого объекта по мероприятию: "Капитальный ремонт котельной по адресу: г.о. Люберцы, п. Октябрьский, ул. Ленина, д.47 (в т.ч. ПИР)".</t>
  </si>
  <si>
    <t xml:space="preserve">свыше 20  МВт </t>
  </si>
  <si>
    <t>январь  2025 года</t>
  </si>
  <si>
    <t xml:space="preserve">143 045 810,00  руб. - финансирование                          </t>
  </si>
  <si>
    <t>ноябрь  2024 года</t>
  </si>
  <si>
    <t>январь 2025 года</t>
  </si>
  <si>
    <t>Индекс фактической инфляции на 4 кв.  2024 г.</t>
  </si>
  <si>
    <t>октябрь 2026 года</t>
  </si>
  <si>
    <t>апрель-100,42, май  -100,47, июнь -100,21, июль - 100,45 , август - 100,32 , сентябрь - 100,49, октбярь - 100,49</t>
  </si>
  <si>
    <t xml:space="preserve"> Для этапа ПИР </t>
  </si>
  <si>
    <t xml:space="preserve">Окончание капитального ремонта </t>
  </si>
  <si>
    <t>на 2025 год 107,8 %</t>
  </si>
  <si>
    <t>Доля сметной стоимости, подлежащий выполнению подрядчиком в 2025 году  7/7</t>
  </si>
  <si>
    <t>Индекс прогнозной инфляции: 1,0110*1 = 1,0110</t>
  </si>
  <si>
    <t>Индекс фактической инфляции  1,0042*1,0047*1,0021*1,0045*1,0032*1,0049*1,0049= 1,0288</t>
  </si>
  <si>
    <t>Уровень цен - март 2024 года</t>
  </si>
  <si>
    <t xml:space="preserve">2. Расчет индекса прогнозной инфляции для ПИР </t>
  </si>
  <si>
    <t xml:space="preserve">Для этапа  СМР: </t>
  </si>
  <si>
    <t xml:space="preserve">1. Расчет индекса фактического инфляции СМР </t>
  </si>
  <si>
    <t xml:space="preserve">1. Расчет индекса фактического инфляции ПИР </t>
  </si>
  <si>
    <t xml:space="preserve">Продолжительность СМР - 15 мес. </t>
  </si>
  <si>
    <t>Продолжительность ПИР - 7 мес.</t>
  </si>
  <si>
    <t>с января  2025 года по июль 2025 года - 7 мес.</t>
  </si>
  <si>
    <t>август 2025 года по октябрь 2026 года - 15 мес.</t>
  </si>
  <si>
    <t xml:space="preserve">Доля прогнозной инфляции в 2025 году (5 месяцев/ 15 месяцев) </t>
  </si>
  <si>
    <t xml:space="preserve">Доля прогнозной инфляции в 2026 году (10 месяцев/15 месяцев) </t>
  </si>
  <si>
    <t xml:space="preserve">На 2026 год: </t>
  </si>
  <si>
    <t xml:space="preserve">2. Расчет индекса прогнозной инфляции для СМР  </t>
  </si>
  <si>
    <t xml:space="preserve">Ежемесячный индекс прогноз на 2026 г. </t>
  </si>
  <si>
    <t>1,0073^2*((1,0063^12-1)/2+1) =</t>
  </si>
  <si>
    <t xml:space="preserve">1,0073^2*1,0063^12*((1,0043*1+1,0043^10)/2 = </t>
  </si>
  <si>
    <t>1,0073^(2)* ((1,0063^7-1)/2+1)=</t>
  </si>
  <si>
    <t>на 2026г. -  135 893 520,00  руб.</t>
  </si>
  <si>
    <t>Итого НМЦК с учетом понижающего коэффициента составляет 143 045 810 (сто сорок три миллиона сорок пять тысяч восемьсот десять) рублей 00 копеек.</t>
  </si>
  <si>
    <t>Понижающий процент  11,29835556299 %</t>
  </si>
  <si>
    <t>Понижающий процент  применен на основании части 2 статьи 72 Бюджетного Кодекса Российской Федерации от 31.07.1998 № 145-ФЗ государственные (муниципальные) контракты заключаются в соответствии с планом-графиком закупок товаров, работ, услуг для обеспечения государственных (муниципальных) нужд, сформированным и утвержденным в установленном законодательством Российской Федерации о контрактной системе сфере закупок товаров, работ, услуг для обеспечения государственных и муниципальных нужд порядке, и оплачиваются в пределах лимитов бюджетных обязательств.</t>
  </si>
  <si>
    <t xml:space="preserve">на 2025г. -  7 152 290,00  руб.  </t>
  </si>
</sst>
</file>

<file path=xl/styles.xml><?xml version="1.0" encoding="utf-8"?>
<styleSheet xmlns="http://schemas.openxmlformats.org/spreadsheetml/2006/main">
  <numFmts count="10">
    <numFmt numFmtId="164" formatCode="_-* #,##0.00_-;\-* #,##0.00_-;_-* &quot;-&quot;??_-;_-@_-"/>
    <numFmt numFmtId="165" formatCode="0.000"/>
    <numFmt numFmtId="166" formatCode="0.0000"/>
    <numFmt numFmtId="167" formatCode="0.000000000000000"/>
    <numFmt numFmtId="168" formatCode="#,##0.000000000000000"/>
    <numFmt numFmtId="169" formatCode="#,##0.000000000000000000000"/>
    <numFmt numFmtId="170" formatCode="0.0000000000000%"/>
    <numFmt numFmtId="171" formatCode="0.0000000000000000000"/>
    <numFmt numFmtId="172" formatCode="0.000000"/>
    <numFmt numFmtId="173" formatCode="0.000000000000000%"/>
  </numFmts>
  <fonts count="17">
    <font>
      <sz val="11"/>
      <color theme="1"/>
      <name val="Calibri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9" fillId="0" borderId="0"/>
    <xf numFmtId="9" fontId="9" fillId="0" borderId="0" applyFont="0" applyFill="0" applyBorder="0" applyProtection="0"/>
    <xf numFmtId="164" fontId="11" fillId="0" borderId="0" applyFont="0" applyFill="0" applyBorder="0" applyAlignment="0" applyProtection="0"/>
  </cellStyleXfs>
  <cellXfs count="12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1" xfId="0" applyFont="1" applyBorder="1"/>
    <xf numFmtId="0" fontId="9" fillId="0" borderId="0" xfId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3" fontId="3" fillId="0" borderId="4" xfId="0" applyNumberFormat="1" applyFont="1" applyBorder="1" applyAlignment="1">
      <alignment horizontal="center" vertical="center" shrinkToFit="1"/>
    </xf>
    <xf numFmtId="3" fontId="3" fillId="0" borderId="0" xfId="0" applyNumberFormat="1" applyFont="1" applyAlignment="1">
      <alignment vertical="center" wrapText="1" shrinkToFit="1"/>
    </xf>
    <xf numFmtId="3" fontId="4" fillId="0" borderId="0" xfId="0" applyNumberFormat="1" applyFont="1" applyAlignment="1">
      <alignment horizontal="left" vertical="center" wrapText="1" shrinkToFit="1"/>
    </xf>
    <xf numFmtId="0" fontId="1" fillId="0" borderId="2" xfId="1" applyFont="1" applyBorder="1" applyAlignment="1">
      <alignment horizontal="center" vertical="center" wrapText="1"/>
    </xf>
    <xf numFmtId="4" fontId="1" fillId="0" borderId="2" xfId="1" applyNumberFormat="1" applyFont="1" applyBorder="1" applyAlignment="1">
      <alignment horizontal="center" vertical="center" wrapText="1"/>
    </xf>
    <xf numFmtId="4" fontId="1" fillId="0" borderId="3" xfId="1" applyNumberFormat="1" applyFont="1" applyBorder="1" applyAlignment="1">
      <alignment horizontal="center" vertical="center" wrapText="1"/>
    </xf>
    <xf numFmtId="4" fontId="1" fillId="0" borderId="4" xfId="1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shrinkToFit="1"/>
    </xf>
    <xf numFmtId="0" fontId="2" fillId="0" borderId="0" xfId="1" applyFont="1" applyAlignment="1">
      <alignment horizontal="center" vertical="center" wrapText="1"/>
    </xf>
    <xf numFmtId="0" fontId="9" fillId="0" borderId="0" xfId="1"/>
    <xf numFmtId="167" fontId="1" fillId="0" borderId="0" xfId="0" applyNumberFormat="1" applyFont="1"/>
    <xf numFmtId="168" fontId="1" fillId="0" borderId="0" xfId="0" applyNumberFormat="1" applyFont="1"/>
    <xf numFmtId="0" fontId="5" fillId="0" borderId="0" xfId="0" applyFont="1" applyAlignment="1">
      <alignment horizontal="left" vertical="top" wrapText="1"/>
    </xf>
    <xf numFmtId="0" fontId="6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wrapText="1"/>
    </xf>
    <xf numFmtId="0" fontId="5" fillId="2" borderId="0" xfId="0" applyFont="1" applyFill="1" applyAlignment="1">
      <alignment horizontal="left" vertical="top" wrapText="1"/>
    </xf>
    <xf numFmtId="0" fontId="9" fillId="2" borderId="0" xfId="1" applyFill="1"/>
    <xf numFmtId="166" fontId="5" fillId="2" borderId="0" xfId="0" applyNumberFormat="1" applyFont="1" applyFill="1" applyAlignment="1">
      <alignment horizontal="right" vertical="top" wrapText="1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left" vertical="center" wrapText="1" shrinkToFit="1"/>
    </xf>
    <xf numFmtId="168" fontId="3" fillId="0" borderId="0" xfId="0" applyNumberFormat="1" applyFont="1" applyAlignment="1">
      <alignment vertical="center" wrapText="1" shrinkToFit="1"/>
    </xf>
    <xf numFmtId="4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2" fillId="0" borderId="0" xfId="0" applyFont="1"/>
    <xf numFmtId="0" fontId="2" fillId="0" borderId="0" xfId="1" applyFont="1" applyAlignment="1">
      <alignment vertical="center" wrapText="1"/>
    </xf>
    <xf numFmtId="165" fontId="2" fillId="0" borderId="0" xfId="0" applyNumberFormat="1" applyFont="1" applyAlignment="1">
      <alignment wrapText="1"/>
    </xf>
    <xf numFmtId="0" fontId="2" fillId="0" borderId="0" xfId="1" applyFont="1"/>
    <xf numFmtId="166" fontId="2" fillId="0" borderId="0" xfId="1" applyNumberFormat="1" applyFont="1" applyAlignment="1">
      <alignment horizontal="right" vertical="center" wrapText="1"/>
    </xf>
    <xf numFmtId="3" fontId="9" fillId="0" borderId="0" xfId="1" applyNumberFormat="1"/>
    <xf numFmtId="169" fontId="1" fillId="0" borderId="0" xfId="0" applyNumberFormat="1" applyFont="1"/>
    <xf numFmtId="0" fontId="13" fillId="0" borderId="0" xfId="0" applyFont="1"/>
    <xf numFmtId="171" fontId="13" fillId="0" borderId="0" xfId="2" applyNumberFormat="1" applyFont="1"/>
    <xf numFmtId="4" fontId="3" fillId="0" borderId="0" xfId="0" applyNumberFormat="1" applyFont="1" applyAlignment="1">
      <alignment horizontal="center"/>
    </xf>
    <xf numFmtId="4" fontId="3" fillId="0" borderId="2" xfId="0" applyNumberFormat="1" applyFont="1" applyBorder="1" applyAlignment="1">
      <alignment vertical="top"/>
    </xf>
    <xf numFmtId="0" fontId="12" fillId="0" borderId="0" xfId="0" applyFont="1"/>
    <xf numFmtId="4" fontId="14" fillId="0" borderId="0" xfId="0" applyNumberFormat="1" applyFont="1"/>
    <xf numFmtId="0" fontId="14" fillId="0" borderId="0" xfId="0" applyFont="1"/>
    <xf numFmtId="170" fontId="3" fillId="0" borderId="0" xfId="2" applyNumberFormat="1" applyFont="1" applyBorder="1"/>
    <xf numFmtId="171" fontId="15" fillId="0" borderId="0" xfId="2" applyNumberFormat="1" applyFont="1"/>
    <xf numFmtId="0" fontId="3" fillId="0" borderId="0" xfId="0" applyFont="1" applyAlignment="1">
      <alignment horizontal="left" vertical="center" wrapText="1"/>
    </xf>
    <xf numFmtId="4" fontId="3" fillId="0" borderId="2" xfId="0" applyNumberFormat="1" applyFont="1" applyBorder="1" applyAlignment="1"/>
    <xf numFmtId="166" fontId="3" fillId="0" borderId="2" xfId="0" applyNumberFormat="1" applyFont="1" applyBorder="1" applyAlignment="1">
      <alignment wrapText="1"/>
    </xf>
    <xf numFmtId="164" fontId="3" fillId="0" borderId="2" xfId="3" applyFont="1" applyFill="1" applyBorder="1" applyAlignment="1">
      <alignment wrapText="1"/>
    </xf>
    <xf numFmtId="4" fontId="4" fillId="0" borderId="2" xfId="0" applyNumberFormat="1" applyFont="1" applyBorder="1" applyAlignment="1"/>
    <xf numFmtId="165" fontId="4" fillId="0" borderId="2" xfId="0" applyNumberFormat="1" applyFont="1" applyBorder="1" applyAlignment="1"/>
    <xf numFmtId="172" fontId="4" fillId="0" borderId="2" xfId="0" applyNumberFormat="1" applyFont="1" applyBorder="1" applyAlignment="1"/>
    <xf numFmtId="0" fontId="4" fillId="0" borderId="2" xfId="0" applyFont="1" applyBorder="1" applyAlignment="1"/>
    <xf numFmtId="0" fontId="1" fillId="0" borderId="0" xfId="0" applyFont="1" applyBorder="1"/>
    <xf numFmtId="167" fontId="4" fillId="0" borderId="0" xfId="0" applyNumberFormat="1" applyFont="1" applyAlignment="1">
      <alignment horizontal="center" vertical="top"/>
    </xf>
    <xf numFmtId="168" fontId="14" fillId="0" borderId="0" xfId="0" applyNumberFormat="1" applyFont="1"/>
    <xf numFmtId="0" fontId="6" fillId="0" borderId="0" xfId="1" applyFont="1" applyFill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vertical="center" wrapText="1" shrinkToFit="1"/>
    </xf>
    <xf numFmtId="4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 shrinkToFit="1"/>
    </xf>
    <xf numFmtId="4" fontId="3" fillId="0" borderId="2" xfId="0" applyNumberFormat="1" applyFont="1" applyBorder="1" applyAlignment="1">
      <alignment horizontal="center"/>
    </xf>
    <xf numFmtId="0" fontId="1" fillId="0" borderId="0" xfId="0" applyFont="1"/>
    <xf numFmtId="0" fontId="6" fillId="0" borderId="0" xfId="1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7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vertical="top" wrapText="1"/>
    </xf>
    <xf numFmtId="0" fontId="8" fillId="2" borderId="0" xfId="1" applyFont="1" applyFill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1" fillId="0" borderId="0" xfId="0" applyFont="1"/>
    <xf numFmtId="0" fontId="1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vertical="center" wrapText="1"/>
    </xf>
    <xf numFmtId="0" fontId="6" fillId="0" borderId="0" xfId="1" applyNumberFormat="1" applyFont="1" applyAlignment="1">
      <alignment vertical="center" wrapText="1"/>
    </xf>
    <xf numFmtId="0" fontId="5" fillId="0" borderId="0" xfId="1" applyNumberFormat="1" applyFont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5" fillId="0" borderId="0" xfId="0" applyNumberFormat="1" applyFont="1" applyAlignment="1">
      <alignment horizontal="left" vertical="center" wrapText="1"/>
    </xf>
    <xf numFmtId="166" fontId="7" fillId="0" borderId="0" xfId="0" applyNumberFormat="1" applyFont="1" applyAlignment="1">
      <alignment horizontal="left" vertical="top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0" borderId="0" xfId="1" applyFont="1" applyFill="1" applyAlignment="1">
      <alignment horizontal="left" vertical="center" wrapText="1"/>
    </xf>
    <xf numFmtId="166" fontId="5" fillId="2" borderId="0" xfId="0" applyNumberFormat="1" applyFont="1" applyFill="1" applyAlignment="1">
      <alignment horizontal="left" vertical="top" wrapText="1"/>
    </xf>
    <xf numFmtId="2" fontId="5" fillId="2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left"/>
    </xf>
    <xf numFmtId="166" fontId="7" fillId="2" borderId="0" xfId="0" applyNumberFormat="1" applyFont="1" applyFill="1" applyAlignment="1">
      <alignment horizontal="left" vertical="top" wrapText="1"/>
    </xf>
    <xf numFmtId="166" fontId="8" fillId="2" borderId="0" xfId="1" applyNumberFormat="1" applyFont="1" applyFill="1" applyAlignment="1">
      <alignment horizontal="left" vertical="center" wrapText="1"/>
    </xf>
    <xf numFmtId="2" fontId="1" fillId="0" borderId="0" xfId="0" applyNumberFormat="1" applyFont="1"/>
    <xf numFmtId="2" fontId="9" fillId="0" borderId="0" xfId="1" applyNumberFormat="1"/>
    <xf numFmtId="173" fontId="3" fillId="0" borderId="2" xfId="2" applyNumberFormat="1" applyFont="1" applyBorder="1" applyAlignment="1">
      <alignment horizontal="center"/>
    </xf>
    <xf numFmtId="2" fontId="4" fillId="0" borderId="2" xfId="0" applyNumberFormat="1" applyFont="1" applyBorder="1" applyAlignment="1"/>
    <xf numFmtId="2" fontId="6" fillId="0" borderId="0" xfId="1" applyNumberFormat="1" applyFont="1" applyAlignment="1">
      <alignment vertical="center" wrapText="1"/>
    </xf>
    <xf numFmtId="173" fontId="1" fillId="0" borderId="0" xfId="0" applyNumberFormat="1" applyFont="1"/>
    <xf numFmtId="173" fontId="9" fillId="0" borderId="0" xfId="1" applyNumberFormat="1"/>
    <xf numFmtId="4" fontId="9" fillId="0" borderId="0" xfId="1" applyNumberFormat="1"/>
    <xf numFmtId="0" fontId="16" fillId="0" borderId="0" xfId="0" applyFont="1" applyFill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/>
    </xf>
    <xf numFmtId="0" fontId="1" fillId="0" borderId="0" xfId="0" applyFont="1"/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left" vertical="center" wrapText="1" shrinkToFi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4" fillId="0" borderId="2" xfId="0" applyFont="1" applyBorder="1" applyAlignment="1">
      <alignment horizontal="left" wrapText="1"/>
    </xf>
    <xf numFmtId="0" fontId="6" fillId="0" borderId="0" xfId="1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6" fillId="0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/>
    </xf>
  </cellXfs>
  <cellStyles count="4">
    <cellStyle name="Обычный" xfId="0" builtinId="0"/>
    <cellStyle name="Обычный 2" xfId="1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3"/>
  <sheetViews>
    <sheetView tabSelected="1" topLeftCell="A46" zoomScale="85" zoomScaleNormal="85" workbookViewId="0">
      <selection activeCell="A51" sqref="A51:B51"/>
    </sheetView>
  </sheetViews>
  <sheetFormatPr defaultRowHeight="15.75"/>
  <cols>
    <col min="1" max="1" width="48.28515625" style="1" customWidth="1"/>
    <col min="2" max="2" width="44.42578125" style="1" customWidth="1"/>
    <col min="3" max="3" width="26.140625" style="1" customWidth="1"/>
    <col min="4" max="4" width="28.85546875" style="1" customWidth="1"/>
    <col min="5" max="5" width="22.5703125" style="1" customWidth="1"/>
    <col min="6" max="6" width="15.5703125" style="1" customWidth="1"/>
    <col min="7" max="7" width="18.7109375" style="1" customWidth="1"/>
    <col min="8" max="8" width="27.5703125" style="1" customWidth="1"/>
    <col min="9" max="9" width="21.5703125" style="1" customWidth="1"/>
    <col min="10" max="10" width="25.5703125" style="1" customWidth="1"/>
    <col min="11" max="11" width="16.7109375" customWidth="1"/>
    <col min="12" max="12" width="51.7109375" customWidth="1"/>
  </cols>
  <sheetData>
    <row r="1" spans="1:10">
      <c r="A1" s="1" t="s">
        <v>0</v>
      </c>
    </row>
    <row r="2" spans="1:10">
      <c r="A2" s="1" t="s">
        <v>38</v>
      </c>
    </row>
    <row r="3" spans="1:10" ht="16.899999999999999" customHeight="1">
      <c r="A3" s="2" t="s">
        <v>39</v>
      </c>
    </row>
    <row r="4" spans="1:10">
      <c r="A4" s="3"/>
      <c r="B4" s="1" t="s">
        <v>40</v>
      </c>
    </row>
    <row r="6" spans="1:10">
      <c r="A6" s="113" t="s">
        <v>1</v>
      </c>
      <c r="B6" s="113"/>
      <c r="C6" s="113"/>
      <c r="D6" s="113"/>
      <c r="E6" s="113"/>
      <c r="F6" s="113"/>
      <c r="G6" s="113"/>
      <c r="H6" s="113"/>
      <c r="I6" s="113"/>
      <c r="J6" s="113"/>
    </row>
    <row r="7" spans="1:10" ht="6" customHeight="1">
      <c r="A7" s="108"/>
      <c r="B7" s="108"/>
      <c r="C7" s="108"/>
      <c r="D7" s="108"/>
      <c r="E7" s="108"/>
      <c r="F7" s="108"/>
      <c r="G7" s="108"/>
      <c r="H7" s="108"/>
      <c r="I7" s="108"/>
      <c r="J7" s="108"/>
    </row>
    <row r="8" spans="1:10" ht="31.5" customHeight="1">
      <c r="A8" s="114" t="s">
        <v>2</v>
      </c>
      <c r="B8" s="114"/>
      <c r="C8" s="114"/>
      <c r="D8" s="114"/>
      <c r="E8" s="114"/>
      <c r="F8" s="114"/>
      <c r="G8" s="114"/>
      <c r="H8" s="114"/>
      <c r="I8" s="114"/>
      <c r="J8" s="114"/>
    </row>
    <row r="9" spans="1:10">
      <c r="A9" s="115"/>
      <c r="B9" s="115"/>
      <c r="C9" s="115"/>
      <c r="D9" s="115"/>
      <c r="E9" s="115"/>
      <c r="F9" s="115"/>
      <c r="G9" s="115"/>
      <c r="H9" s="115"/>
      <c r="I9" s="115"/>
      <c r="J9" s="115"/>
    </row>
    <row r="10" spans="1:10" ht="52.5" customHeight="1">
      <c r="A10" s="116" t="s">
        <v>41</v>
      </c>
      <c r="B10" s="117"/>
      <c r="C10" s="117"/>
      <c r="D10" s="117"/>
      <c r="E10" s="117"/>
      <c r="F10" s="117"/>
      <c r="G10" s="117"/>
      <c r="H10" s="117"/>
      <c r="I10" s="117"/>
      <c r="J10" s="117"/>
    </row>
    <row r="11" spans="1:10">
      <c r="A11" s="108"/>
      <c r="B11" s="108"/>
      <c r="C11" s="108"/>
      <c r="D11" s="108"/>
      <c r="E11" s="108"/>
      <c r="F11" s="108"/>
      <c r="G11" s="108"/>
      <c r="H11" s="108"/>
      <c r="I11" s="108"/>
      <c r="J11" s="108"/>
    </row>
    <row r="13" spans="1:10" ht="68.25" customHeight="1">
      <c r="A13" s="109" t="s">
        <v>3</v>
      </c>
      <c r="B13" s="109"/>
      <c r="C13" s="109"/>
      <c r="D13" s="109"/>
      <c r="E13" s="109"/>
      <c r="F13" s="109"/>
      <c r="G13" s="109"/>
      <c r="H13" s="109"/>
      <c r="I13" s="109"/>
      <c r="J13" s="109"/>
    </row>
    <row r="14" spans="1:10" s="4" customFormat="1" ht="39" customHeight="1">
      <c r="A14" s="110" t="s">
        <v>4</v>
      </c>
      <c r="B14" s="5" t="s">
        <v>5</v>
      </c>
      <c r="C14" s="6" t="s">
        <v>42</v>
      </c>
      <c r="D14" s="7"/>
      <c r="E14" s="8"/>
      <c r="F14" s="8"/>
      <c r="G14" s="8"/>
      <c r="H14" s="8"/>
      <c r="I14" s="8"/>
      <c r="J14" s="8"/>
    </row>
    <row r="15" spans="1:10" s="4" customFormat="1" ht="20.25" customHeight="1">
      <c r="A15" s="110"/>
      <c r="B15" s="9" t="s">
        <v>6</v>
      </c>
      <c r="C15" s="10">
        <v>21.8</v>
      </c>
      <c r="D15" s="11"/>
      <c r="E15" s="12"/>
      <c r="F15" s="12"/>
      <c r="G15" s="12"/>
      <c r="H15" s="111"/>
      <c r="I15" s="111"/>
      <c r="J15" s="12"/>
    </row>
    <row r="16" spans="1:10" s="4" customFormat="1" ht="27" customHeight="1">
      <c r="A16" s="14" t="s">
        <v>7</v>
      </c>
      <c r="B16" s="15" t="s">
        <v>8</v>
      </c>
      <c r="C16" s="16">
        <v>6239370</v>
      </c>
      <c r="D16" s="17"/>
      <c r="E16" s="12"/>
      <c r="F16" s="12"/>
      <c r="G16" s="12"/>
      <c r="H16" s="12"/>
      <c r="I16" s="12"/>
      <c r="J16" s="12"/>
    </row>
    <row r="17" spans="1:14" s="4" customFormat="1" ht="27" customHeight="1">
      <c r="A17" s="14" t="s">
        <v>9</v>
      </c>
      <c r="B17" s="15" t="s">
        <v>8</v>
      </c>
      <c r="C17" s="16">
        <v>328390</v>
      </c>
      <c r="D17" s="17"/>
      <c r="E17" s="18"/>
      <c r="F17" s="19"/>
      <c r="G17" s="19"/>
      <c r="H17" s="19"/>
      <c r="I17" s="19"/>
    </row>
    <row r="18" spans="1:14">
      <c r="D18" s="60"/>
      <c r="J18" s="20"/>
    </row>
    <row r="19" spans="1:14" ht="105.75" customHeight="1">
      <c r="A19" s="112" t="s">
        <v>10</v>
      </c>
      <c r="B19" s="112"/>
      <c r="C19" s="65" t="s">
        <v>11</v>
      </c>
      <c r="D19" s="65" t="s">
        <v>47</v>
      </c>
      <c r="E19" s="65" t="s">
        <v>36</v>
      </c>
      <c r="F19" s="65" t="s">
        <v>12</v>
      </c>
      <c r="G19" s="65" t="s">
        <v>13</v>
      </c>
      <c r="H19" s="65" t="s">
        <v>37</v>
      </c>
      <c r="I19" s="65" t="s">
        <v>14</v>
      </c>
      <c r="J19" s="65" t="s">
        <v>32</v>
      </c>
      <c r="K19" s="43"/>
      <c r="L19" s="43"/>
      <c r="M19" s="43"/>
      <c r="N19" s="43"/>
    </row>
    <row r="20" spans="1:14" ht="18.75">
      <c r="A20" s="104">
        <v>1</v>
      </c>
      <c r="B20" s="104"/>
      <c r="C20" s="64">
        <v>2</v>
      </c>
      <c r="D20" s="64">
        <v>3</v>
      </c>
      <c r="E20" s="64">
        <v>4</v>
      </c>
      <c r="F20" s="64">
        <v>5</v>
      </c>
      <c r="G20" s="64">
        <v>6</v>
      </c>
      <c r="H20" s="64">
        <v>7</v>
      </c>
      <c r="I20" s="64">
        <v>8</v>
      </c>
      <c r="J20" s="64"/>
      <c r="K20" s="43"/>
      <c r="L20" s="43"/>
      <c r="M20" s="43"/>
      <c r="N20" s="43"/>
    </row>
    <row r="21" spans="1:14" ht="31.5" customHeight="1">
      <c r="A21" s="105" t="s">
        <v>15</v>
      </c>
      <c r="B21" s="105"/>
      <c r="C21" s="53">
        <f>ROUND((C15*C17/1.2),2)</f>
        <v>5965751.6699999999</v>
      </c>
      <c r="D21" s="54">
        <f>C38</f>
        <v>1.0287999999999999</v>
      </c>
      <c r="E21" s="53">
        <f>C21*D21</f>
        <v>6137565.3200000003</v>
      </c>
      <c r="F21" s="54">
        <f>C46</f>
        <v>1.0227999999999999</v>
      </c>
      <c r="G21" s="53">
        <f>ROUND(((E21-J21)*F21)+J21,2)</f>
        <v>6277501.8099999996</v>
      </c>
      <c r="H21" s="97">
        <v>0.11298355562990001</v>
      </c>
      <c r="I21" s="70">
        <f>ROUND(G21-G21*H21,2)</f>
        <v>5568247.3399999999</v>
      </c>
      <c r="J21" s="55">
        <f>ROUND(E21*0,2)</f>
        <v>0</v>
      </c>
      <c r="K21" s="53">
        <v>6277501.8099999996</v>
      </c>
      <c r="L21" s="44"/>
      <c r="M21" s="43"/>
      <c r="N21" s="43"/>
    </row>
    <row r="22" spans="1:14" ht="33" customHeight="1">
      <c r="A22" s="106" t="s">
        <v>16</v>
      </c>
      <c r="B22" s="106"/>
      <c r="C22" s="46">
        <f>ROUND((C15*C16/1.2),2)</f>
        <v>113348555</v>
      </c>
      <c r="D22" s="54">
        <f>C38</f>
        <v>1.0287999999999999</v>
      </c>
      <c r="E22" s="53">
        <f>C22*D22</f>
        <v>116612993.38</v>
      </c>
      <c r="F22" s="54">
        <v>1.0986</v>
      </c>
      <c r="G22" s="53">
        <f>ROUND(((E22-J22)*F22)+J22,2)</f>
        <v>128111034.53</v>
      </c>
      <c r="H22" s="97">
        <v>0.11298355562990001</v>
      </c>
      <c r="I22" s="70">
        <f>ROUND(G22-G22*H22,2)</f>
        <v>113636594.33</v>
      </c>
      <c r="J22" s="55">
        <f>ROUND(E22*0,2)</f>
        <v>0</v>
      </c>
      <c r="K22" s="53">
        <v>128111034.53</v>
      </c>
      <c r="L22" s="51"/>
      <c r="M22" s="43"/>
      <c r="N22" s="43"/>
    </row>
    <row r="23" spans="1:14" s="47" customFormat="1" ht="18.75">
      <c r="A23" s="107" t="s">
        <v>17</v>
      </c>
      <c r="B23" s="107"/>
      <c r="C23" s="56">
        <f>C21+C22</f>
        <v>119314306.67</v>
      </c>
      <c r="D23" s="57"/>
      <c r="E23" s="56">
        <f>SUM(E21:E22)</f>
        <v>122750558.7</v>
      </c>
      <c r="F23" s="56"/>
      <c r="G23" s="56">
        <f>SUM(G21:G22)</f>
        <v>134388536.34</v>
      </c>
      <c r="H23" s="58"/>
      <c r="I23" s="56">
        <f>I21+I22</f>
        <v>119204841.67</v>
      </c>
      <c r="J23" s="56"/>
      <c r="K23" s="48"/>
      <c r="L23" s="49"/>
      <c r="M23" s="49"/>
      <c r="N23" s="49"/>
    </row>
    <row r="24" spans="1:14" s="47" customFormat="1" ht="18.75">
      <c r="A24" s="107" t="s">
        <v>18</v>
      </c>
      <c r="B24" s="107"/>
      <c r="C24" s="56">
        <f>ROUND(C23*0.2,2)</f>
        <v>23862861.329999998</v>
      </c>
      <c r="D24" s="59"/>
      <c r="E24" s="56">
        <f>ROUND(E23*0.2,2)</f>
        <v>24550111.739999998</v>
      </c>
      <c r="F24" s="59"/>
      <c r="G24" s="56">
        <f>ROUND(G23*0.2,2)</f>
        <v>26877707.27</v>
      </c>
      <c r="H24" s="59"/>
      <c r="I24" s="56">
        <f>I23*0.2</f>
        <v>23840968.329999998</v>
      </c>
      <c r="J24" s="59"/>
      <c r="K24" s="62"/>
      <c r="L24" s="49"/>
      <c r="M24" s="49"/>
      <c r="N24" s="49"/>
    </row>
    <row r="25" spans="1:14" s="47" customFormat="1" ht="18.75">
      <c r="A25" s="107" t="s">
        <v>19</v>
      </c>
      <c r="B25" s="107"/>
      <c r="C25" s="56">
        <f>C23+C24</f>
        <v>143177168</v>
      </c>
      <c r="D25" s="59"/>
      <c r="E25" s="56">
        <f>E23+E24</f>
        <v>147300670.44</v>
      </c>
      <c r="F25" s="59"/>
      <c r="G25" s="56">
        <f>G23+G24</f>
        <v>161266243.61000001</v>
      </c>
      <c r="H25" s="59"/>
      <c r="I25" s="56">
        <f>I23+I24</f>
        <v>143045810</v>
      </c>
      <c r="J25" s="98">
        <f>I23*1.2</f>
        <v>143045810</v>
      </c>
      <c r="K25" s="62"/>
      <c r="L25" s="49"/>
      <c r="M25" s="49"/>
      <c r="N25" s="49"/>
    </row>
    <row r="26" spans="1:14" s="47" customFormat="1" ht="25.15" customHeight="1">
      <c r="A26" s="118" t="s">
        <v>20</v>
      </c>
      <c r="B26" s="118"/>
      <c r="C26" s="56"/>
      <c r="D26" s="59"/>
      <c r="E26" s="56"/>
      <c r="F26" s="59"/>
      <c r="G26" s="56"/>
      <c r="H26" s="56"/>
      <c r="I26" s="56">
        <v>0</v>
      </c>
      <c r="J26" s="59"/>
      <c r="K26" s="48"/>
      <c r="L26" s="49"/>
      <c r="M26" s="49"/>
      <c r="N26" s="49"/>
    </row>
    <row r="27" spans="1:14" ht="18.75">
      <c r="A27" s="109"/>
      <c r="B27" s="109"/>
      <c r="C27" s="109"/>
      <c r="D27" s="109"/>
      <c r="E27" s="109"/>
      <c r="F27" s="109"/>
      <c r="G27" s="109"/>
      <c r="H27" s="109"/>
      <c r="I27" s="109"/>
      <c r="J27" s="109"/>
      <c r="K27" s="43"/>
      <c r="L27" s="43"/>
      <c r="M27" s="43"/>
      <c r="N27" s="43"/>
    </row>
    <row r="28" spans="1:14">
      <c r="A28" s="80" t="s">
        <v>21</v>
      </c>
      <c r="B28" s="81" t="s">
        <v>45</v>
      </c>
      <c r="C28" s="80"/>
      <c r="D28" s="95"/>
      <c r="E28" s="95"/>
      <c r="F28" s="100"/>
      <c r="G28" s="102"/>
      <c r="I28" s="95"/>
      <c r="J28" s="45"/>
    </row>
    <row r="29" spans="1:14">
      <c r="A29" s="82" t="s">
        <v>22</v>
      </c>
      <c r="B29" s="83" t="s">
        <v>46</v>
      </c>
      <c r="C29" s="82"/>
      <c r="D29" s="99"/>
      <c r="E29" s="99"/>
      <c r="F29" s="101"/>
      <c r="G29" s="20"/>
      <c r="H29" s="20"/>
      <c r="I29" s="21"/>
      <c r="J29" s="22"/>
    </row>
    <row r="30" spans="1:14">
      <c r="A30" s="84" t="s">
        <v>24</v>
      </c>
      <c r="B30" s="119" t="s">
        <v>63</v>
      </c>
      <c r="C30" s="119"/>
      <c r="D30" s="24"/>
      <c r="E30" s="96"/>
      <c r="F30" s="20"/>
      <c r="G30" s="102"/>
      <c r="H30" s="20"/>
      <c r="I30" s="96"/>
      <c r="J30" s="22"/>
    </row>
    <row r="31" spans="1:14">
      <c r="A31" s="85" t="s">
        <v>23</v>
      </c>
      <c r="B31" s="82" t="s">
        <v>43</v>
      </c>
      <c r="C31" s="84"/>
      <c r="D31" s="24"/>
      <c r="E31" s="24"/>
      <c r="F31" s="20"/>
      <c r="G31" s="20"/>
      <c r="H31" s="20"/>
      <c r="I31" s="20"/>
      <c r="J31" s="42"/>
    </row>
    <row r="32" spans="1:14">
      <c r="A32" s="84" t="s">
        <v>25</v>
      </c>
      <c r="B32" s="119" t="s">
        <v>64</v>
      </c>
      <c r="C32" s="119"/>
      <c r="D32" s="24"/>
      <c r="E32" s="20"/>
      <c r="F32" s="20"/>
      <c r="G32" s="20"/>
      <c r="H32" s="20"/>
      <c r="I32" s="20"/>
    </row>
    <row r="33" spans="1:10">
      <c r="A33" s="85" t="s">
        <v>51</v>
      </c>
      <c r="B33" s="84" t="s">
        <v>48</v>
      </c>
      <c r="C33" s="84"/>
      <c r="D33" s="24"/>
      <c r="E33" s="20"/>
      <c r="F33" s="20"/>
      <c r="G33" s="77"/>
      <c r="H33" s="20"/>
      <c r="I33" s="20"/>
    </row>
    <row r="34" spans="1:10" ht="16.5" customHeight="1">
      <c r="A34" s="121" t="s">
        <v>50</v>
      </c>
      <c r="B34" s="121"/>
      <c r="C34" s="121"/>
      <c r="D34" s="72"/>
      <c r="E34" s="20"/>
      <c r="F34" s="20"/>
      <c r="G34" s="20"/>
      <c r="H34" s="20"/>
      <c r="I34" s="20"/>
      <c r="J34" s="71"/>
    </row>
    <row r="35" spans="1:10" ht="15" customHeight="1">
      <c r="A35" s="77" t="s">
        <v>60</v>
      </c>
      <c r="B35" s="77"/>
      <c r="C35" s="77"/>
      <c r="D35" s="77"/>
      <c r="E35" s="77"/>
      <c r="F35" s="77"/>
      <c r="G35" s="20"/>
      <c r="H35" s="77"/>
      <c r="I35" s="77"/>
      <c r="J35" s="77"/>
    </row>
    <row r="36" spans="1:10" ht="24" customHeight="1">
      <c r="A36" s="120" t="s">
        <v>26</v>
      </c>
      <c r="B36" s="120"/>
      <c r="C36" s="120"/>
      <c r="D36" s="24"/>
      <c r="E36" s="20"/>
      <c r="F36" s="20"/>
      <c r="G36" s="20"/>
      <c r="H36" s="20"/>
      <c r="I36" s="20"/>
    </row>
    <row r="37" spans="1:10">
      <c r="A37" s="120" t="s">
        <v>27</v>
      </c>
      <c r="B37" s="120"/>
      <c r="C37" s="120"/>
      <c r="D37" s="24"/>
      <c r="E37" s="20"/>
      <c r="F37" s="20"/>
      <c r="G37" s="20"/>
      <c r="H37" s="20"/>
      <c r="I37" s="20"/>
    </row>
    <row r="38" spans="1:10" ht="36.75" customHeight="1">
      <c r="A38" s="120" t="s">
        <v>49</v>
      </c>
      <c r="B38" s="120"/>
      <c r="C38" s="86">
        <f>1.0042*1.0047*1.0021*1.0045*1.0032*1.0049*1.0049</f>
        <v>1.0287999999999999</v>
      </c>
      <c r="D38" s="24"/>
      <c r="E38" s="20"/>
      <c r="F38" s="20"/>
      <c r="G38" s="20"/>
      <c r="H38" s="20"/>
      <c r="I38" s="20"/>
    </row>
    <row r="39" spans="1:10" ht="15" customHeight="1">
      <c r="A39" s="121" t="s">
        <v>55</v>
      </c>
      <c r="B39" s="121"/>
      <c r="C39" s="121"/>
      <c r="D39" s="24"/>
      <c r="E39" s="20"/>
      <c r="F39" s="20"/>
      <c r="G39" s="20"/>
      <c r="H39" s="20"/>
      <c r="I39" s="20"/>
    </row>
    <row r="40" spans="1:10">
      <c r="A40" s="123" t="s">
        <v>57</v>
      </c>
      <c r="B40" s="123"/>
      <c r="C40" s="123"/>
      <c r="D40" s="25"/>
      <c r="E40" s="20"/>
      <c r="F40" s="20"/>
      <c r="G40" s="20"/>
      <c r="H40" s="20"/>
      <c r="I40" s="20"/>
    </row>
    <row r="41" spans="1:10">
      <c r="A41" s="88" t="s">
        <v>62</v>
      </c>
      <c r="B41" s="74"/>
      <c r="C41" s="74"/>
      <c r="D41" s="25"/>
      <c r="E41" s="20"/>
      <c r="F41" s="20"/>
      <c r="G41" s="20"/>
      <c r="H41" s="20"/>
      <c r="I41" s="20"/>
      <c r="J41" s="79"/>
    </row>
    <row r="42" spans="1:10" ht="48.75" customHeight="1">
      <c r="A42" s="124" t="s">
        <v>28</v>
      </c>
      <c r="B42" s="124"/>
      <c r="C42" s="124"/>
      <c r="D42" s="24"/>
      <c r="E42" s="20"/>
      <c r="F42" s="20"/>
      <c r="G42" s="20"/>
      <c r="H42" s="20"/>
      <c r="I42" s="20"/>
    </row>
    <row r="43" spans="1:10">
      <c r="A43" s="26" t="s">
        <v>52</v>
      </c>
      <c r="B43" s="26"/>
      <c r="C43" s="24"/>
      <c r="D43" s="24"/>
      <c r="E43" s="20"/>
      <c r="F43" s="20"/>
      <c r="G43" s="20"/>
      <c r="H43" s="20"/>
      <c r="I43" s="20"/>
    </row>
    <row r="44" spans="1:10">
      <c r="A44" s="87" t="s">
        <v>29</v>
      </c>
      <c r="B44" s="87">
        <v>1.0063</v>
      </c>
      <c r="C44" s="24"/>
      <c r="D44" s="24"/>
      <c r="E44" s="20"/>
      <c r="F44" s="20"/>
      <c r="G44" s="27"/>
      <c r="H44" s="20"/>
      <c r="I44" s="20"/>
    </row>
    <row r="45" spans="1:10" ht="30">
      <c r="A45" s="87" t="s">
        <v>53</v>
      </c>
      <c r="B45" s="87">
        <v>1</v>
      </c>
      <c r="C45" s="23"/>
      <c r="D45" s="23"/>
      <c r="E45" s="20"/>
      <c r="F45" s="20"/>
      <c r="G45" s="27"/>
      <c r="H45" s="20"/>
      <c r="I45" s="20"/>
    </row>
    <row r="46" spans="1:10" ht="29.45" customHeight="1">
      <c r="A46" s="26" t="s">
        <v>31</v>
      </c>
      <c r="B46" s="26" t="s">
        <v>72</v>
      </c>
      <c r="C46" s="93">
        <f>ROUND(1.0073^(2)*(1.0063^7-1)/2+1,4)</f>
        <v>1.0227999999999999</v>
      </c>
      <c r="D46" s="26"/>
      <c r="E46" s="27"/>
      <c r="F46" s="27"/>
      <c r="G46" s="27"/>
      <c r="H46" s="27"/>
      <c r="I46" s="27"/>
    </row>
    <row r="47" spans="1:10" ht="29.45" customHeight="1">
      <c r="A47" s="34" t="s">
        <v>54</v>
      </c>
      <c r="B47" s="75"/>
      <c r="C47" s="28"/>
      <c r="D47" s="75"/>
      <c r="E47" s="27"/>
      <c r="F47" s="27"/>
      <c r="G47" s="77"/>
      <c r="H47" s="27"/>
      <c r="I47" s="27"/>
      <c r="J47" s="79"/>
    </row>
    <row r="48" spans="1:10">
      <c r="A48" s="34" t="s">
        <v>58</v>
      </c>
      <c r="B48" s="26"/>
      <c r="C48" s="28"/>
      <c r="D48" s="26"/>
      <c r="E48" s="27"/>
      <c r="F48" s="27"/>
      <c r="G48" s="20"/>
      <c r="H48" s="27"/>
      <c r="I48" s="27"/>
    </row>
    <row r="49" spans="1:10" ht="15" customHeight="1">
      <c r="A49" s="77" t="s">
        <v>59</v>
      </c>
      <c r="B49" s="77"/>
      <c r="C49" s="77"/>
      <c r="D49" s="77"/>
      <c r="E49" s="77"/>
      <c r="F49" s="77"/>
      <c r="G49" s="20"/>
      <c r="H49" s="77"/>
      <c r="I49" s="77"/>
      <c r="J49" s="77"/>
    </row>
    <row r="50" spans="1:10" ht="22.5" customHeight="1">
      <c r="A50" s="120" t="s">
        <v>56</v>
      </c>
      <c r="B50" s="120"/>
      <c r="C50" s="120"/>
      <c r="D50" s="72"/>
      <c r="E50" s="20"/>
      <c r="F50" s="20"/>
      <c r="G50" s="20"/>
      <c r="H50" s="20"/>
      <c r="I50" s="20"/>
      <c r="J50" s="79"/>
    </row>
    <row r="51" spans="1:10" ht="36.75" customHeight="1">
      <c r="A51" s="120" t="s">
        <v>49</v>
      </c>
      <c r="B51" s="120"/>
      <c r="C51" s="86">
        <f>1.0042*1.0047*1.0021*1.0045*1.0032*1.0049*1.0049</f>
        <v>1.0287999999999999</v>
      </c>
      <c r="D51" s="72"/>
      <c r="E51" s="20"/>
      <c r="F51" s="20"/>
      <c r="G51" s="20"/>
      <c r="H51" s="20"/>
      <c r="I51" s="20"/>
      <c r="J51" s="79"/>
    </row>
    <row r="52" spans="1:10" ht="15" customHeight="1">
      <c r="A52" s="121" t="s">
        <v>55</v>
      </c>
      <c r="B52" s="121"/>
      <c r="C52" s="121"/>
      <c r="D52" s="72"/>
      <c r="E52" s="20"/>
      <c r="F52" s="20"/>
      <c r="G52" s="27"/>
      <c r="H52" s="20"/>
      <c r="I52" s="20"/>
      <c r="J52" s="79"/>
    </row>
    <row r="53" spans="1:10" ht="34.5" customHeight="1">
      <c r="A53" s="123" t="s">
        <v>68</v>
      </c>
      <c r="B53" s="123"/>
      <c r="C53" s="123"/>
      <c r="D53" s="25"/>
      <c r="E53" s="20"/>
      <c r="F53" s="20"/>
      <c r="G53" s="27"/>
      <c r="H53" s="20"/>
      <c r="I53" s="20"/>
      <c r="J53" s="79"/>
    </row>
    <row r="54" spans="1:10">
      <c r="A54" s="34" t="s">
        <v>61</v>
      </c>
      <c r="B54" s="75"/>
      <c r="C54" s="90"/>
      <c r="D54" s="75"/>
      <c r="E54" s="27"/>
      <c r="F54" s="27"/>
      <c r="G54" s="27"/>
      <c r="H54" s="27"/>
      <c r="I54" s="27"/>
      <c r="J54" s="79"/>
    </row>
    <row r="55" spans="1:10" ht="25.5" customHeight="1">
      <c r="A55" s="124" t="s">
        <v>65</v>
      </c>
      <c r="B55" s="124"/>
      <c r="C55" s="91">
        <f>5/15</f>
        <v>0.33</v>
      </c>
      <c r="D55" s="26"/>
      <c r="E55" s="27"/>
      <c r="F55" s="27"/>
      <c r="G55" s="27"/>
      <c r="H55" s="27"/>
      <c r="I55" s="27"/>
    </row>
    <row r="56" spans="1:10">
      <c r="A56" s="124" t="s">
        <v>66</v>
      </c>
      <c r="B56" s="124"/>
      <c r="C56" s="91">
        <v>0.67</v>
      </c>
      <c r="D56" s="26"/>
      <c r="E56" s="27"/>
      <c r="F56" s="27"/>
      <c r="G56" s="20"/>
      <c r="H56" s="27"/>
      <c r="I56" s="27"/>
    </row>
    <row r="57" spans="1:10">
      <c r="A57" s="34"/>
      <c r="B57" s="26"/>
      <c r="C57" s="90"/>
      <c r="D57" s="26"/>
      <c r="E57" s="27"/>
      <c r="F57" s="27"/>
      <c r="G57" s="20"/>
      <c r="H57" s="27"/>
      <c r="I57" s="27"/>
    </row>
    <row r="58" spans="1:10">
      <c r="A58" s="34" t="s">
        <v>35</v>
      </c>
      <c r="C58" s="92"/>
      <c r="D58" s="23"/>
      <c r="E58" s="20"/>
      <c r="F58" s="20"/>
      <c r="G58" s="20"/>
      <c r="H58" s="20"/>
      <c r="I58" s="20"/>
    </row>
    <row r="59" spans="1:10">
      <c r="A59" s="26" t="s">
        <v>29</v>
      </c>
      <c r="B59" s="26">
        <v>1.0063</v>
      </c>
      <c r="C59" s="90"/>
      <c r="D59" s="23"/>
      <c r="E59" s="20"/>
      <c r="F59" s="20"/>
      <c r="G59" s="20"/>
      <c r="H59" s="20"/>
      <c r="I59" s="20"/>
    </row>
    <row r="60" spans="1:10" ht="14.25" customHeight="1">
      <c r="A60" s="26" t="s">
        <v>33</v>
      </c>
      <c r="B60" s="63" t="s">
        <v>70</v>
      </c>
      <c r="C60" s="94">
        <f>ROUND(1.0073^2*((1.0063^12-1)/2+1),4)</f>
        <v>1.0544</v>
      </c>
      <c r="D60" s="23"/>
      <c r="E60" s="20"/>
      <c r="F60" s="20"/>
      <c r="G60" s="20"/>
      <c r="H60" s="20"/>
      <c r="I60" s="20"/>
    </row>
    <row r="61" spans="1:10" ht="14.25" customHeight="1">
      <c r="A61" s="75" t="s">
        <v>69</v>
      </c>
      <c r="B61" s="89">
        <v>1.0043</v>
      </c>
      <c r="C61" s="94"/>
      <c r="D61" s="78"/>
      <c r="E61" s="20"/>
      <c r="F61" s="20"/>
      <c r="G61" s="39"/>
      <c r="H61" s="20"/>
      <c r="I61" s="20"/>
      <c r="J61" s="79"/>
    </row>
    <row r="62" spans="1:10">
      <c r="A62" s="75" t="s">
        <v>67</v>
      </c>
      <c r="B62" s="63" t="s">
        <v>71</v>
      </c>
      <c r="C62" s="94">
        <f>ROUND(1.0073^2*1.0063^12*((1.0043*1+1.0043^10)/2),4)</f>
        <v>1.1204000000000001</v>
      </c>
      <c r="D62" s="78"/>
      <c r="E62" s="20"/>
      <c r="F62" s="20"/>
      <c r="G62" s="39"/>
      <c r="H62" s="20"/>
      <c r="I62" s="20"/>
      <c r="J62" s="79"/>
    </row>
    <row r="63" spans="1:10" s="36" customFormat="1" ht="18" customHeight="1">
      <c r="A63" s="35" t="s">
        <v>34</v>
      </c>
      <c r="B63" s="19" t="str">
        <f>C55&amp;" * "&amp;C60&amp;" + "&amp; C56&amp;" * "&amp;C62</f>
        <v>0,33 * 1,0544 + 0,67 * 1,1204</v>
      </c>
      <c r="C63" s="40">
        <f>ROUND((C55*C60+C56*C62),4)</f>
        <v>1.0986</v>
      </c>
      <c r="D63" s="37"/>
      <c r="E63" s="38"/>
      <c r="G63" s="76"/>
      <c r="H63" s="39"/>
      <c r="I63" s="39"/>
    </row>
    <row r="64" spans="1:10" s="36" customFormat="1" ht="18" customHeight="1">
      <c r="A64" s="35"/>
      <c r="B64" s="19"/>
      <c r="C64" s="40"/>
      <c r="D64" s="37"/>
      <c r="E64" s="38"/>
      <c r="G64" s="20"/>
      <c r="H64" s="39"/>
      <c r="I64" s="39"/>
    </row>
    <row r="65" spans="1:10" ht="26.25" customHeight="1">
      <c r="A65" s="76" t="s">
        <v>30</v>
      </c>
      <c r="B65" s="76"/>
      <c r="C65" s="76"/>
      <c r="D65" s="76"/>
      <c r="E65" s="76"/>
      <c r="F65" s="76"/>
      <c r="G65" s="20"/>
      <c r="H65" s="76"/>
      <c r="I65" s="76"/>
    </row>
    <row r="66" spans="1:10" ht="28.5" customHeight="1">
      <c r="A66" s="125" t="s">
        <v>44</v>
      </c>
      <c r="B66" s="125"/>
      <c r="C66" s="125"/>
      <c r="D66" s="125"/>
      <c r="E66" s="125"/>
      <c r="F66" s="20"/>
      <c r="G66" s="67"/>
      <c r="H66" s="20"/>
      <c r="I66" s="20"/>
    </row>
    <row r="67" spans="1:10" ht="28.5" customHeight="1">
      <c r="A67" s="66" t="s">
        <v>77</v>
      </c>
      <c r="B67" s="29"/>
      <c r="C67" s="68"/>
      <c r="D67" s="29"/>
      <c r="E67" s="52"/>
      <c r="F67" s="20"/>
      <c r="G67" s="20"/>
      <c r="H67" s="20"/>
      <c r="I67" s="20"/>
    </row>
    <row r="68" spans="1:10" ht="30.75" customHeight="1">
      <c r="A68" s="30" t="s">
        <v>73</v>
      </c>
      <c r="B68" s="12"/>
      <c r="C68" s="69"/>
      <c r="D68" s="67"/>
      <c r="E68" s="67"/>
      <c r="F68" s="67"/>
      <c r="G68" s="20"/>
      <c r="H68" s="67"/>
      <c r="I68" s="67"/>
      <c r="J68" s="67"/>
    </row>
    <row r="69" spans="1:10" ht="30.75" hidden="1" customHeight="1">
      <c r="A69" s="12"/>
      <c r="B69" s="31"/>
      <c r="C69" s="13"/>
      <c r="D69" s="13"/>
      <c r="E69" s="12"/>
      <c r="F69" s="41"/>
      <c r="G69" s="33"/>
      <c r="H69" s="20"/>
      <c r="I69" s="20"/>
    </row>
    <row r="70" spans="1:10" ht="30.75" hidden="1" customHeight="1">
      <c r="A70" s="12"/>
      <c r="B70" s="31"/>
      <c r="C70" s="13"/>
      <c r="D70" s="13"/>
      <c r="E70" s="12"/>
      <c r="F70" s="20"/>
      <c r="G70" s="33"/>
      <c r="H70" s="20"/>
      <c r="I70" s="20"/>
    </row>
    <row r="71" spans="1:10" ht="22.5" customHeight="1">
      <c r="A71" s="126" t="s">
        <v>75</v>
      </c>
      <c r="B71" s="126"/>
      <c r="C71" s="50"/>
      <c r="D71" s="61"/>
      <c r="E71" s="32"/>
      <c r="F71" s="61"/>
      <c r="G71" s="73"/>
      <c r="H71" s="32"/>
      <c r="I71" s="33"/>
      <c r="J71" s="32"/>
    </row>
    <row r="72" spans="1:10" ht="54.75" customHeight="1">
      <c r="A72" s="109" t="s">
        <v>76</v>
      </c>
      <c r="B72" s="109"/>
      <c r="C72" s="109"/>
      <c r="D72" s="109"/>
      <c r="E72" s="109"/>
      <c r="F72" s="109"/>
      <c r="G72" s="109"/>
      <c r="H72" s="109"/>
      <c r="I72" s="73"/>
      <c r="J72" s="73"/>
    </row>
    <row r="73" spans="1:10" ht="26.25" customHeight="1">
      <c r="A73" s="122" t="s">
        <v>74</v>
      </c>
      <c r="B73" s="122"/>
      <c r="C73" s="122"/>
      <c r="D73" s="122"/>
      <c r="E73" s="122"/>
      <c r="F73" s="122"/>
      <c r="G73" s="122"/>
      <c r="H73" s="122"/>
      <c r="I73" s="103"/>
      <c r="J73" s="103"/>
    </row>
  </sheetData>
  <mergeCells count="37">
    <mergeCell ref="A72:H72"/>
    <mergeCell ref="A73:H73"/>
    <mergeCell ref="A39:C39"/>
    <mergeCell ref="A40:C40"/>
    <mergeCell ref="A42:C42"/>
    <mergeCell ref="A66:E66"/>
    <mergeCell ref="A55:B55"/>
    <mergeCell ref="A56:B56"/>
    <mergeCell ref="A71:B71"/>
    <mergeCell ref="A50:C50"/>
    <mergeCell ref="A51:B51"/>
    <mergeCell ref="A52:C52"/>
    <mergeCell ref="A53:C53"/>
    <mergeCell ref="B32:C32"/>
    <mergeCell ref="A36:C36"/>
    <mergeCell ref="A37:C37"/>
    <mergeCell ref="A38:B38"/>
    <mergeCell ref="A34:C34"/>
    <mergeCell ref="A24:B24"/>
    <mergeCell ref="A25:B25"/>
    <mergeCell ref="A26:B26"/>
    <mergeCell ref="A27:J27"/>
    <mergeCell ref="B30:C30"/>
    <mergeCell ref="A6:J6"/>
    <mergeCell ref="A7:J7"/>
    <mergeCell ref="A8:J8"/>
    <mergeCell ref="A9:J9"/>
    <mergeCell ref="A10:J10"/>
    <mergeCell ref="A20:B20"/>
    <mergeCell ref="A21:B21"/>
    <mergeCell ref="A22:B22"/>
    <mergeCell ref="A23:B23"/>
    <mergeCell ref="A11:J11"/>
    <mergeCell ref="A13:J13"/>
    <mergeCell ref="A14:A15"/>
    <mergeCell ref="H15:I15"/>
    <mergeCell ref="A19:B19"/>
  </mergeCells>
  <pageMargins left="0.7" right="0.7" top="0.75" bottom="0.75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Titov</cp:lastModifiedBy>
  <cp:revision>3</cp:revision>
  <cp:lastPrinted>2024-08-21T11:23:40Z</cp:lastPrinted>
  <dcterms:created xsi:type="dcterms:W3CDTF">2024-03-18T14:36:07Z</dcterms:created>
  <dcterms:modified xsi:type="dcterms:W3CDTF">2025-08-13T07:16:07Z</dcterms:modified>
</cp:coreProperties>
</file>