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Y:\на 2019 год\2021 ГОД\СМР\ШКОЛЫ\9 Махачкала №39 500 мест\"/>
    </mc:Choice>
  </mc:AlternateContent>
  <xr:revisionPtr revIDLastSave="0" documentId="13_ncr:1_{D7647EC8-2808-445C-82DC-BF9B2E84490B}" xr6:coauthVersionLast="45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риложение1" sheetId="3" r:id="rId1"/>
    <sheet name="Приложение4" sheetId="2" r:id="rId2"/>
  </sheets>
  <externalReferences>
    <externalReference r:id="rId3"/>
  </externalReferences>
  <definedNames>
    <definedName name="_xlnm.Print_Area" localSheetId="1">Приложение4!$A$1:$F$52</definedName>
  </definedNames>
  <calcPr calcId="18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2" l="1"/>
  <c r="B15" i="2"/>
  <c r="B20" i="2" l="1"/>
  <c r="B13" i="2" l="1"/>
  <c r="H24" i="2"/>
  <c r="G24" i="2"/>
  <c r="K25" i="2" s="1"/>
  <c r="E13" i="2"/>
  <c r="C16" i="2"/>
  <c r="C15" i="2"/>
  <c r="C13" i="2"/>
  <c r="E20" i="2"/>
  <c r="E12" i="2"/>
  <c r="E11" i="2"/>
  <c r="E10" i="2"/>
  <c r="E9" i="2"/>
  <c r="C20" i="2" l="1"/>
  <c r="C14" i="2"/>
  <c r="C12" i="2"/>
  <c r="D12" i="2" s="1"/>
  <c r="C11" i="2"/>
  <c r="D11" i="2" s="1"/>
  <c r="C10" i="2"/>
  <c r="D10" i="2" s="1"/>
  <c r="B17" i="2" l="1"/>
  <c r="D20" i="2"/>
  <c r="F12" i="2"/>
  <c r="C9" i="2"/>
  <c r="D14" i="2" l="1"/>
  <c r="F9" i="2"/>
  <c r="F14" i="2"/>
  <c r="F11" i="2"/>
  <c r="F20" i="2"/>
  <c r="F10" i="2"/>
  <c r="D9" i="2"/>
  <c r="B18" i="2" l="1"/>
  <c r="B19" i="2" s="1"/>
  <c r="J27" i="2" s="1"/>
  <c r="F15" i="2"/>
  <c r="D15" i="2"/>
  <c r="D13" i="2"/>
  <c r="F13" i="2"/>
  <c r="G9" i="2" s="1"/>
  <c r="F16" i="2" l="1"/>
  <c r="F17" i="2" s="1"/>
  <c r="D16" i="2"/>
  <c r="D17" i="2" l="1"/>
  <c r="D18" i="2" s="1"/>
  <c r="D19" i="2" s="1"/>
  <c r="F18" i="2"/>
  <c r="F19" i="2" s="1"/>
  <c r="G13" i="2"/>
  <c r="B7" i="3"/>
  <c r="A7" i="3" l="1"/>
  <c r="H19" i="2"/>
</calcChain>
</file>

<file path=xl/sharedStrings.xml><?xml version="1.0" encoding="utf-8"?>
<sst xmlns="http://schemas.openxmlformats.org/spreadsheetml/2006/main" count="77" uniqueCount="71">
  <si>
    <t>Наименование работ и затрат</t>
  </si>
  <si>
    <t>Начальная (максимальная) цена контракта с учетом индекса прогнозной инфляции на период выполнения работ</t>
  </si>
  <si>
    <t>Строительно-монтажные работы</t>
  </si>
  <si>
    <t>Стоимость оборудования</t>
  </si>
  <si>
    <t xml:space="preserve">Стоимость без учета НДС </t>
  </si>
  <si>
    <t>НДС 20%</t>
  </si>
  <si>
    <t>возвратные суммы</t>
  </si>
  <si>
    <t xml:space="preserve">Индекс фактической инфляции </t>
  </si>
  <si>
    <t>Стоимость работ на дату формирования начальной (масимальной) цены контракта</t>
  </si>
  <si>
    <t>Индекс прогнозный инфляции на период выполнения работ</t>
  </si>
  <si>
    <t>Пусконаладочные работы</t>
  </si>
  <si>
    <t>Иные прочие работы и затраты</t>
  </si>
  <si>
    <t>-</t>
  </si>
  <si>
    <t>Стоимость с учетом НДС (при наличии)</t>
  </si>
  <si>
    <t>Начало строительства</t>
  </si>
  <si>
    <t>1. Расчет индекса фактической инфляции с использованием ИПЦ Росстата (Республика Дагестан):</t>
  </si>
  <si>
    <t>2. Индекс прогнозной инфляции:</t>
  </si>
  <si>
    <t>(Годовой индекс инфляции (по письму Минэкономразвития России от 30.09.2020г. №32028-ПК/Д03и, отрасль "Инвестиции в основной капитал))</t>
  </si>
  <si>
    <t>Составил:</t>
  </si>
  <si>
    <t>__________________М.Р. Мехтиев</t>
  </si>
  <si>
    <t>Протокол</t>
  </si>
  <si>
    <t>начальной (максимальной) цены контракта</t>
  </si>
  <si>
    <t>(сумма и цифра прописью)</t>
  </si>
  <si>
    <t>Приложение:</t>
  </si>
  <si>
    <t>Расчет начальной (максимальной) цены контракта</t>
  </si>
  <si>
    <t>Начальная (максимальная) цена контракта составляет:</t>
  </si>
  <si>
    <t>Объект закупки:</t>
  </si>
  <si>
    <t>приобретение и монтаж оборудования, пусконаладочные работы, временные здания и сооружения, зимние и непредвиденные затраты с учетом НДС (20%)</t>
  </si>
  <si>
    <r>
      <t xml:space="preserve">начальная (максимальная) цена контракта включает в себя расходы: </t>
    </r>
    <r>
      <rPr>
        <i/>
        <u/>
        <sz val="12"/>
        <color theme="1"/>
        <rFont val="Times New Roman"/>
        <family val="1"/>
        <charset val="204"/>
      </rPr>
      <t>на строительство-монтажные работы,</t>
    </r>
  </si>
  <si>
    <t xml:space="preserve">__________________ М.Р. Мехтиев </t>
  </si>
  <si>
    <t>Июль 2021 / Июль 2021</t>
  </si>
  <si>
    <t>Уровень цен утвержденной сметы</t>
  </si>
  <si>
    <t>III квартал 2021 (Июль 2021)</t>
  </si>
  <si>
    <t>Дата формирования НМЦК</t>
  </si>
  <si>
    <t>Июль 2021</t>
  </si>
  <si>
    <t>Декабрь 2021</t>
  </si>
  <si>
    <t>Окончание строительства</t>
  </si>
  <si>
    <t>Декабрь 2022</t>
  </si>
  <si>
    <t>Продолжительность строительства</t>
  </si>
  <si>
    <t>390 дней (13 месяцев)</t>
  </si>
  <si>
    <t>Годовые индексы прогнозной инфляции:</t>
  </si>
  <si>
    <t>на 2021 год</t>
  </si>
  <si>
    <t>105,1%</t>
  </si>
  <si>
    <t>на 2022 год</t>
  </si>
  <si>
    <t>105,3%</t>
  </si>
  <si>
    <t>Ежемесячные индексы прогнозной инфляции:</t>
  </si>
  <si>
    <t>¹²√1,051</t>
  </si>
  <si>
    <t>1,0042</t>
  </si>
  <si>
    <t>¹²√1,053</t>
  </si>
  <si>
    <t>1,0043</t>
  </si>
  <si>
    <t>Индексы прогнозной инфляции на период исполнения контракта:</t>
  </si>
  <si>
    <t>К на 2021 год</t>
  </si>
  <si>
    <t>(1,0042⁵ + 1,0042⁵)/2</t>
  </si>
  <si>
    <t>1,0212</t>
  </si>
  <si>
    <t>К на 2022 год</t>
  </si>
  <si>
    <t>1,051 * (1,0043 + 1,053)/2</t>
  </si>
  <si>
    <t>1,0811</t>
  </si>
  <si>
    <t>Итого индекс прогнозной инфляции:</t>
  </si>
  <si>
    <t>0,077 * 1,0212 + 0,923 * 1,0811</t>
  </si>
  <si>
    <t>1,0765</t>
  </si>
  <si>
    <t>Расчет начальной (максимальной) цены контракта, цены контракта, заключаемого с единственным поставщиком (подрядчиком, исполнителем), предметом которого одновременно является подготовка проектной документации и (или) выполнение инженерных изысканий, выполнение работ по строительству, реконструкции и (или) капитальному ремонту объектов капитального строительства</t>
  </si>
  <si>
    <t>Резерв средств на непредвиденные работы и затраты 2%</t>
  </si>
  <si>
    <t>Затраты на выполнение инженерных изысканий</t>
  </si>
  <si>
    <t>Затраты на выполнение проектной документации</t>
  </si>
  <si>
    <t>Затраты на выполнение прохождение экспертизы</t>
  </si>
  <si>
    <t>Лимиты на 2021</t>
  </si>
  <si>
    <t>Стоимость работ в ценах на дату утверждения сметной документации  III кв  2021г</t>
  </si>
  <si>
    <r>
      <t xml:space="preserve">по адресу: </t>
    </r>
    <r>
      <rPr>
        <i/>
        <u/>
        <sz val="12"/>
        <color theme="1"/>
        <rFont val="Times New Roman"/>
        <family val="1"/>
        <charset val="204"/>
      </rPr>
      <t>Республика Дагестан, г. Махачкала</t>
    </r>
  </si>
  <si>
    <r>
      <t>по объекту: "</t>
    </r>
    <r>
      <rPr>
        <i/>
        <u/>
        <sz val="12"/>
        <color theme="1"/>
        <rFont val="Times New Roman"/>
        <family val="1"/>
        <charset val="204"/>
      </rPr>
      <t>Строительство пристройки на 500 ученических мест к зданию школы №39 в г. Махачкала"</t>
    </r>
  </si>
  <si>
    <t>"Строительство пристройки на 500 ученических мест к зданию школы №39 в г. Махачкала"</t>
  </si>
  <si>
    <t>ПСД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</si>
</sst>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.000"/>
    <numFmt numFmtId="165" formatCode="#,##0.00\ _₽"/>
    <numFmt numFmtId="166" formatCode="#,##0.000\ _₽"/>
    <numFmt numFmtId="167" formatCode="0.0000"/>
    <numFmt numFmtId="168" formatCode="0.00000"/>
    <numFmt numFmtId="169" formatCode="_-* #,##0.00\ _₽_-;\-* #,##0.00\ _₽_-;_-* &quot;-&quot;?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color rgb="FF22272F"/>
      <name val="Courier New"/>
      <family val="3"/>
      <charset val="204"/>
    </font>
    <font>
      <sz val="12"/>
      <color theme="1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0" fillId="0" borderId="0"/>
    <xf numFmtId="43" fontId="12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165" fontId="5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/>
    <xf numFmtId="3" fontId="2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8" fontId="6" fillId="0" borderId="1" xfId="0" applyNumberFormat="1" applyFont="1" applyBorder="1" applyAlignment="1">
      <alignment horizontal="center" vertical="center"/>
    </xf>
    <xf numFmtId="3" fontId="2" fillId="0" borderId="0" xfId="0" applyNumberFormat="1" applyFont="1"/>
    <xf numFmtId="165" fontId="2" fillId="0" borderId="1" xfId="0" applyNumberFormat="1" applyFont="1" applyBorder="1" applyAlignment="1">
      <alignment horizontal="center" vertical="center"/>
    </xf>
    <xf numFmtId="9" fontId="2" fillId="0" borderId="0" xfId="0" applyNumberFormat="1" applyFont="1"/>
    <xf numFmtId="0" fontId="2" fillId="0" borderId="0" xfId="0" applyFont="1" applyAlignment="1">
      <alignment horizontal="left" wrapText="1"/>
    </xf>
    <xf numFmtId="0" fontId="6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 wrapText="1"/>
    </xf>
    <xf numFmtId="0" fontId="3" fillId="0" borderId="0" xfId="0" applyFont="1"/>
    <xf numFmtId="4" fontId="7" fillId="0" borderId="0" xfId="0" applyNumberFormat="1" applyFont="1"/>
    <xf numFmtId="0" fontId="8" fillId="0" borderId="0" xfId="0" applyFont="1"/>
    <xf numFmtId="0" fontId="6" fillId="0" borderId="0" xfId="0" applyFont="1" applyAlignment="1">
      <alignment horizontal="left" wrapText="1"/>
    </xf>
    <xf numFmtId="10" fontId="11" fillId="0" borderId="0" xfId="1" applyNumberFormat="1" applyFont="1" applyFill="1" applyBorder="1" applyAlignment="1" applyProtection="1">
      <alignment horizontal="center" vertical="top"/>
    </xf>
    <xf numFmtId="0" fontId="11" fillId="0" borderId="0" xfId="0" applyFont="1" applyAlignment="1">
      <alignment horizontal="right" vertical="top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0" fontId="13" fillId="0" borderId="0" xfId="0" applyFont="1" applyAlignment="1">
      <alignment horizontal="left" vertical="top" wrapText="1"/>
    </xf>
    <xf numFmtId="0" fontId="14" fillId="0" borderId="0" xfId="0" applyFont="1" applyAlignment="1">
      <alignment vertical="top"/>
    </xf>
    <xf numFmtId="0" fontId="11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center"/>
    </xf>
    <xf numFmtId="43" fontId="2" fillId="0" borderId="0" xfId="2" applyFont="1" applyAlignment="1">
      <alignment horizontal="center" vertical="center"/>
    </xf>
    <xf numFmtId="16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1" fillId="0" borderId="0" xfId="1" applyNumberFormat="1" applyFont="1" applyFill="1" applyBorder="1" applyAlignment="1" applyProtection="1">
      <alignment horizontal="right" vertical="top"/>
    </xf>
    <xf numFmtId="0" fontId="11" fillId="0" borderId="0" xfId="0" applyFont="1" applyAlignment="1">
      <alignment horizontal="center" vertical="top"/>
    </xf>
    <xf numFmtId="0" fontId="13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1" xr:uid="{63D7DB2C-A51A-4FE2-B751-0C25678781D9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NUM2TEXT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NUM2TEXT"/>
    </sheetNames>
    <definedNames>
      <definedName name="Сумма_прописью"/>
    </defined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EF261-490F-483A-AE26-1FE18C6DB7FB}">
  <sheetPr>
    <pageSetUpPr fitToPage="1"/>
  </sheetPr>
  <dimension ref="A1:L19"/>
  <sheetViews>
    <sheetView workbookViewId="0">
      <selection activeCell="C24" sqref="C24"/>
    </sheetView>
  </sheetViews>
  <sheetFormatPr defaultColWidth="9.140625" defaultRowHeight="15.75" x14ac:dyDescent="0.25"/>
  <cols>
    <col min="1" max="1" width="12.140625" style="2" bestFit="1" customWidth="1"/>
    <col min="2" max="16384" width="9.140625" style="2"/>
  </cols>
  <sheetData>
    <row r="1" spans="1:12" x14ac:dyDescent="0.25">
      <c r="A1" s="41" t="s">
        <v>20</v>
      </c>
      <c r="B1" s="41"/>
      <c r="C1" s="41"/>
      <c r="D1" s="41"/>
      <c r="E1" s="41"/>
      <c r="F1" s="41"/>
      <c r="G1" s="41"/>
      <c r="H1" s="41"/>
      <c r="I1" s="41"/>
      <c r="J1" s="41"/>
    </row>
    <row r="2" spans="1:12" x14ac:dyDescent="0.25">
      <c r="A2" s="41" t="s">
        <v>21</v>
      </c>
      <c r="B2" s="41"/>
      <c r="C2" s="41"/>
      <c r="D2" s="41"/>
      <c r="E2" s="41"/>
      <c r="F2" s="41"/>
      <c r="G2" s="41"/>
      <c r="H2" s="41"/>
      <c r="I2" s="41"/>
      <c r="J2" s="41"/>
    </row>
    <row r="4" spans="1:12" x14ac:dyDescent="0.25">
      <c r="A4" s="2" t="s">
        <v>26</v>
      </c>
    </row>
    <row r="5" spans="1:12" ht="27" customHeight="1" x14ac:dyDescent="0.25">
      <c r="A5" s="27" t="s">
        <v>69</v>
      </c>
    </row>
    <row r="6" spans="1:12" ht="20.25" customHeight="1" x14ac:dyDescent="0.25">
      <c r="A6" s="2" t="s">
        <v>25</v>
      </c>
    </row>
    <row r="7" spans="1:12" ht="24.75" customHeight="1" x14ac:dyDescent="0.25">
      <c r="A7" s="26">
        <f>Приложение4!F19</f>
        <v>419821.85</v>
      </c>
      <c r="B7" s="27" t="e">
        <f ca="1">[1]!Сумма_прописью(Приложение4!F19)</f>
        <v>#NAME?</v>
      </c>
      <c r="C7" s="27"/>
      <c r="D7" s="27"/>
      <c r="E7" s="27"/>
      <c r="F7" s="27"/>
      <c r="G7" s="27"/>
      <c r="H7" s="27"/>
      <c r="I7" s="27"/>
      <c r="J7" s="25"/>
      <c r="K7" s="25"/>
    </row>
    <row r="8" spans="1:12" x14ac:dyDescent="0.25">
      <c r="A8" s="41" t="s">
        <v>22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</row>
    <row r="10" spans="1:12" x14ac:dyDescent="0.25">
      <c r="A10" s="2" t="s">
        <v>28</v>
      </c>
    </row>
    <row r="11" spans="1:12" x14ac:dyDescent="0.25">
      <c r="A11" s="42" t="s">
        <v>27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</row>
    <row r="12" spans="1:12" x14ac:dyDescent="0.25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</row>
    <row r="14" spans="1:12" x14ac:dyDescent="0.25">
      <c r="A14" s="2" t="s">
        <v>23</v>
      </c>
    </row>
    <row r="15" spans="1:12" x14ac:dyDescent="0.25">
      <c r="A15" s="2" t="s">
        <v>24</v>
      </c>
    </row>
    <row r="17" spans="3:12" ht="16.5" customHeight="1" x14ac:dyDescent="0.25"/>
    <row r="19" spans="3:12" x14ac:dyDescent="0.25">
      <c r="C19" s="2" t="s">
        <v>18</v>
      </c>
      <c r="E19" s="22"/>
      <c r="F19" s="22"/>
      <c r="G19" s="22"/>
      <c r="H19" s="22"/>
      <c r="I19" s="22"/>
      <c r="J19" s="22" t="s">
        <v>29</v>
      </c>
      <c r="K19" s="22"/>
      <c r="L19" s="22"/>
    </row>
  </sheetData>
  <mergeCells count="4">
    <mergeCell ref="A1:J1"/>
    <mergeCell ref="A2:J2"/>
    <mergeCell ref="A11:K12"/>
    <mergeCell ref="A8:L8"/>
  </mergeCells>
  <pageMargins left="0.7" right="0.7" top="0.75" bottom="0.75" header="0.3" footer="0.3"/>
  <pageSetup paperSize="256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0E377-2D5F-4FEF-85E6-89D1D8BE780F}">
  <sheetPr>
    <pageSetUpPr fitToPage="1"/>
  </sheetPr>
  <dimension ref="A1:N51"/>
  <sheetViews>
    <sheetView tabSelected="1" topLeftCell="A9" zoomScale="145" zoomScaleNormal="145" workbookViewId="0">
      <selection activeCell="B16" sqref="B16"/>
    </sheetView>
  </sheetViews>
  <sheetFormatPr defaultColWidth="9.140625" defaultRowHeight="15.75" x14ac:dyDescent="0.25"/>
  <cols>
    <col min="1" max="1" width="41.5703125" style="2" customWidth="1"/>
    <col min="2" max="4" width="22.7109375" style="2" customWidth="1"/>
    <col min="5" max="5" width="23.7109375" style="2" customWidth="1"/>
    <col min="6" max="6" width="23.140625" style="2" customWidth="1"/>
    <col min="7" max="7" width="22.28515625" style="2" customWidth="1"/>
    <col min="8" max="8" width="17" style="2" customWidth="1"/>
    <col min="9" max="9" width="13.5703125" style="2" customWidth="1"/>
    <col min="10" max="10" width="34.7109375" style="2" hidden="1" customWidth="1"/>
    <col min="11" max="11" width="20.28515625" style="2" customWidth="1"/>
    <col min="12" max="12" width="19.7109375" style="2" customWidth="1"/>
    <col min="13" max="13" width="29.140625" style="2" customWidth="1"/>
    <col min="14" max="16384" width="9.140625" style="2"/>
  </cols>
  <sheetData>
    <row r="1" spans="1:10" ht="88.5" customHeight="1" x14ac:dyDescent="0.25">
      <c r="A1" s="45" t="s">
        <v>60</v>
      </c>
      <c r="B1" s="45"/>
      <c r="C1" s="45"/>
      <c r="D1" s="45"/>
      <c r="E1" s="45"/>
      <c r="F1" s="45"/>
      <c r="G1" s="1"/>
    </row>
    <row r="3" spans="1:10" x14ac:dyDescent="0.25">
      <c r="A3" s="46" t="s">
        <v>68</v>
      </c>
      <c r="B3" s="46"/>
      <c r="C3" s="46"/>
      <c r="D3" s="46"/>
      <c r="E3" s="46"/>
      <c r="F3" s="46"/>
    </row>
    <row r="4" spans="1:10" ht="22.5" customHeight="1" x14ac:dyDescent="0.25">
      <c r="A4" s="2" t="s">
        <v>67</v>
      </c>
    </row>
    <row r="7" spans="1:10" ht="116.25" customHeight="1" x14ac:dyDescent="0.25">
      <c r="A7" s="3" t="s">
        <v>0</v>
      </c>
      <c r="B7" s="3" t="s">
        <v>66</v>
      </c>
      <c r="C7" s="3" t="s">
        <v>7</v>
      </c>
      <c r="D7" s="3" t="s">
        <v>8</v>
      </c>
      <c r="E7" s="3" t="s">
        <v>9</v>
      </c>
      <c r="F7" s="3" t="s">
        <v>1</v>
      </c>
    </row>
    <row r="8" spans="1:10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</row>
    <row r="9" spans="1:10" x14ac:dyDescent="0.25">
      <c r="A9" s="5" t="s">
        <v>2</v>
      </c>
      <c r="B9" s="6">
        <v>307208.62</v>
      </c>
      <c r="C9" s="7">
        <f t="shared" ref="C9:C16" si="0">$F$34</f>
        <v>1</v>
      </c>
      <c r="D9" s="6">
        <f>B9*C9</f>
        <v>307208.62</v>
      </c>
      <c r="E9" s="8" t="str">
        <f>$F$49</f>
        <v>1,0765</v>
      </c>
      <c r="F9" s="9">
        <f>B9*C9*E9</f>
        <v>330710.08</v>
      </c>
      <c r="G9" s="11">
        <f>F9+F13</f>
        <v>337324.28</v>
      </c>
      <c r="I9" s="10"/>
    </row>
    <row r="10" spans="1:10" x14ac:dyDescent="0.25">
      <c r="A10" s="5" t="s">
        <v>3</v>
      </c>
      <c r="B10" s="6">
        <v>0</v>
      </c>
      <c r="C10" s="7">
        <f t="shared" si="0"/>
        <v>1</v>
      </c>
      <c r="D10" s="6">
        <f t="shared" ref="D10:D12" si="1">B10*C10</f>
        <v>0</v>
      </c>
      <c r="E10" s="8" t="str">
        <f>$F$49</f>
        <v>1,0765</v>
      </c>
      <c r="F10" s="9">
        <f t="shared" ref="F10:F12" si="2">B10*C10*E10</f>
        <v>0</v>
      </c>
      <c r="I10" s="10"/>
    </row>
    <row r="11" spans="1:10" x14ac:dyDescent="0.25">
      <c r="A11" s="5" t="s">
        <v>10</v>
      </c>
      <c r="B11" s="6">
        <v>0</v>
      </c>
      <c r="C11" s="7">
        <f t="shared" si="0"/>
        <v>1</v>
      </c>
      <c r="D11" s="6">
        <f t="shared" si="1"/>
        <v>0</v>
      </c>
      <c r="E11" s="8" t="str">
        <f>$F$49</f>
        <v>1,0765</v>
      </c>
      <c r="F11" s="9">
        <f t="shared" si="2"/>
        <v>0</v>
      </c>
      <c r="I11" s="10"/>
      <c r="J11" s="11"/>
    </row>
    <row r="12" spans="1:10" x14ac:dyDescent="0.25">
      <c r="A12" s="5" t="s">
        <v>11</v>
      </c>
      <c r="B12" s="6">
        <v>0</v>
      </c>
      <c r="C12" s="7">
        <f t="shared" si="0"/>
        <v>1</v>
      </c>
      <c r="D12" s="6">
        <f t="shared" si="1"/>
        <v>0</v>
      </c>
      <c r="E12" s="8" t="str">
        <f>$F$49</f>
        <v>1,0765</v>
      </c>
      <c r="F12" s="9">
        <f t="shared" si="2"/>
        <v>0</v>
      </c>
      <c r="I12" s="10"/>
    </row>
    <row r="13" spans="1:10" ht="33.75" customHeight="1" x14ac:dyDescent="0.25">
      <c r="A13" s="5" t="s">
        <v>61</v>
      </c>
      <c r="B13" s="6">
        <f>(B10+B11+B12+B9)*2%</f>
        <v>6144.17</v>
      </c>
      <c r="C13" s="7">
        <f t="shared" si="0"/>
        <v>1</v>
      </c>
      <c r="D13" s="6">
        <f t="shared" ref="D13" si="3">B13*C13</f>
        <v>6144.17</v>
      </c>
      <c r="E13" s="8" t="str">
        <f>$F$49</f>
        <v>1,0765</v>
      </c>
      <c r="F13" s="9">
        <f t="shared" ref="F13" si="4">B13*C13*E13</f>
        <v>6614.2</v>
      </c>
      <c r="G13" s="11">
        <f>F14+F15+F16</f>
        <v>12527.26</v>
      </c>
      <c r="I13" s="10"/>
    </row>
    <row r="14" spans="1:10" ht="31.5" x14ac:dyDescent="0.25">
      <c r="A14" s="5" t="s">
        <v>62</v>
      </c>
      <c r="B14" s="6">
        <f>1947.12/1.2</f>
        <v>1622.6</v>
      </c>
      <c r="C14" s="7">
        <f t="shared" si="0"/>
        <v>1</v>
      </c>
      <c r="D14" s="6">
        <f>B14*C14</f>
        <v>1622.6</v>
      </c>
      <c r="E14" s="8">
        <v>1</v>
      </c>
      <c r="F14" s="9">
        <f>B14*C14*E14</f>
        <v>1622.6</v>
      </c>
      <c r="G14" s="12"/>
      <c r="I14" s="10"/>
    </row>
    <row r="15" spans="1:10" ht="31.5" x14ac:dyDescent="0.25">
      <c r="A15" s="5" t="s">
        <v>63</v>
      </c>
      <c r="B15" s="6">
        <f>11674.51/1.2</f>
        <v>9728.76</v>
      </c>
      <c r="C15" s="7">
        <f t="shared" si="0"/>
        <v>1</v>
      </c>
      <c r="D15" s="6">
        <f>B15*C15</f>
        <v>9728.76</v>
      </c>
      <c r="E15" s="8">
        <v>1</v>
      </c>
      <c r="F15" s="9">
        <f>B15*C15*E15</f>
        <v>9728.76</v>
      </c>
      <c r="G15" s="12"/>
      <c r="I15" s="10"/>
    </row>
    <row r="16" spans="1:10" ht="31.5" x14ac:dyDescent="0.25">
      <c r="A16" s="5" t="s">
        <v>64</v>
      </c>
      <c r="B16" s="6">
        <v>1175.9000000000001</v>
      </c>
      <c r="C16" s="7">
        <f t="shared" si="0"/>
        <v>1</v>
      </c>
      <c r="D16" s="6">
        <f>B16*C16</f>
        <v>1175.9000000000001</v>
      </c>
      <c r="E16" s="8">
        <v>1</v>
      </c>
      <c r="F16" s="9">
        <f>B16*C16*E16</f>
        <v>1175.9000000000001</v>
      </c>
      <c r="G16" s="12"/>
      <c r="I16" s="10"/>
    </row>
    <row r="17" spans="1:11" x14ac:dyDescent="0.25">
      <c r="A17" s="13" t="s">
        <v>4</v>
      </c>
      <c r="B17" s="14">
        <f>SUM(B9:B16)</f>
        <v>325880.05</v>
      </c>
      <c r="C17" s="15"/>
      <c r="D17" s="14">
        <f>SUM(D9:D16)</f>
        <v>325880.05</v>
      </c>
      <c r="E17" s="16" t="s">
        <v>12</v>
      </c>
      <c r="F17" s="14">
        <f>SUM(F9:F16)</f>
        <v>349851.54</v>
      </c>
      <c r="I17" s="10"/>
    </row>
    <row r="18" spans="1:11" x14ac:dyDescent="0.25">
      <c r="A18" s="13" t="s">
        <v>5</v>
      </c>
      <c r="B18" s="14">
        <f>B17*0.2</f>
        <v>65176.01</v>
      </c>
      <c r="C18" s="15"/>
      <c r="D18" s="14">
        <f>D17*0.2</f>
        <v>65176.01</v>
      </c>
      <c r="E18" s="16" t="s">
        <v>12</v>
      </c>
      <c r="F18" s="14">
        <f>F17*0.2</f>
        <v>69970.31</v>
      </c>
      <c r="I18" s="10"/>
      <c r="K18" s="17"/>
    </row>
    <row r="19" spans="1:11" ht="31.5" x14ac:dyDescent="0.25">
      <c r="A19" s="13" t="s">
        <v>13</v>
      </c>
      <c r="B19" s="14">
        <f>B17+B18</f>
        <v>391056.06</v>
      </c>
      <c r="C19" s="15"/>
      <c r="D19" s="14">
        <f>D17+D18</f>
        <v>391056.06</v>
      </c>
      <c r="E19" s="16" t="s">
        <v>12</v>
      </c>
      <c r="F19" s="14">
        <f>F17+F18</f>
        <v>419821.85</v>
      </c>
      <c r="G19" s="2">
        <v>419821.85</v>
      </c>
      <c r="H19" s="11">
        <f>F19-G19</f>
        <v>0</v>
      </c>
      <c r="I19" s="10"/>
      <c r="K19" s="17"/>
    </row>
    <row r="20" spans="1:11" x14ac:dyDescent="0.25">
      <c r="A20" s="5" t="s">
        <v>6</v>
      </c>
      <c r="B20" s="18">
        <f>B9*3.1%*15%</f>
        <v>1428.52</v>
      </c>
      <c r="C20" s="7">
        <f>$F$34</f>
        <v>1</v>
      </c>
      <c r="D20" s="6">
        <f t="shared" ref="D20" si="5">B20*C20</f>
        <v>1428.52</v>
      </c>
      <c r="E20" s="8" t="str">
        <f>$F$49</f>
        <v>1,0765</v>
      </c>
      <c r="F20" s="9">
        <f>B20*C20*E20</f>
        <v>1537.8</v>
      </c>
      <c r="I20" s="10"/>
      <c r="K20" s="17"/>
    </row>
    <row r="21" spans="1:11" ht="9" customHeight="1" x14ac:dyDescent="0.25">
      <c r="A21" s="1"/>
    </row>
    <row r="22" spans="1:11" ht="18" customHeight="1" x14ac:dyDescent="0.25">
      <c r="A22" s="30" t="s">
        <v>31</v>
      </c>
      <c r="B22" s="48" t="s">
        <v>32</v>
      </c>
      <c r="C22" s="48"/>
      <c r="G22" s="38" t="s">
        <v>65</v>
      </c>
      <c r="H22" s="38">
        <v>2022</v>
      </c>
      <c r="I22" s="38" t="s">
        <v>70</v>
      </c>
    </row>
    <row r="23" spans="1:11" ht="18" customHeight="1" x14ac:dyDescent="0.25">
      <c r="A23" s="30" t="s">
        <v>33</v>
      </c>
      <c r="B23" s="31" t="s">
        <v>34</v>
      </c>
      <c r="C23" s="31"/>
      <c r="E23" s="11"/>
      <c r="G23" s="39">
        <v>211120722.86000001</v>
      </c>
      <c r="H23" s="39">
        <v>202789537.13999999</v>
      </c>
      <c r="I23" s="38"/>
    </row>
    <row r="24" spans="1:11" ht="18" customHeight="1" x14ac:dyDescent="0.25">
      <c r="A24" s="30" t="s">
        <v>14</v>
      </c>
      <c r="B24" s="31" t="s">
        <v>35</v>
      </c>
      <c r="C24" s="31"/>
      <c r="G24" s="40">
        <f>G23/1000</f>
        <v>211120.72</v>
      </c>
      <c r="H24" s="40">
        <f>H23/1000</f>
        <v>202789.54</v>
      </c>
      <c r="I24" s="38">
        <v>5911.59</v>
      </c>
    </row>
    <row r="25" spans="1:11" x14ac:dyDescent="0.25">
      <c r="A25" s="30" t="s">
        <v>36</v>
      </c>
      <c r="B25" s="31" t="s">
        <v>37</v>
      </c>
      <c r="C25" s="31"/>
      <c r="E25" s="11"/>
      <c r="H25" s="11"/>
      <c r="K25" s="11">
        <f>G24+H24+I24</f>
        <v>419821.85</v>
      </c>
    </row>
    <row r="26" spans="1:11" x14ac:dyDescent="0.25">
      <c r="A26" s="30" t="s">
        <v>38</v>
      </c>
      <c r="B26" s="48" t="s">
        <v>39</v>
      </c>
      <c r="C26" s="48"/>
      <c r="D26" s="19"/>
      <c r="G26" s="11"/>
      <c r="H26" s="19"/>
    </row>
    <row r="27" spans="1:11" x14ac:dyDescent="0.25">
      <c r="F27" s="11"/>
      <c r="H27" s="19"/>
      <c r="J27" s="2">
        <f>B19*1.048014</f>
        <v>409832.22566484002</v>
      </c>
    </row>
    <row r="28" spans="1:11" x14ac:dyDescent="0.25">
      <c r="A28" s="1"/>
    </row>
    <row r="29" spans="1:11" x14ac:dyDescent="0.25">
      <c r="A29" s="44" t="s">
        <v>15</v>
      </c>
      <c r="B29" s="44"/>
      <c r="C29" s="44"/>
      <c r="D29" s="44"/>
      <c r="E29" s="44"/>
      <c r="F29" s="44"/>
    </row>
    <row r="30" spans="1:11" x14ac:dyDescent="0.25">
      <c r="A30" s="28"/>
      <c r="B30" s="28"/>
      <c r="C30" s="28"/>
      <c r="D30" s="28"/>
      <c r="E30" s="28"/>
      <c r="F30" s="28"/>
    </row>
    <row r="31" spans="1:11" x14ac:dyDescent="0.25">
      <c r="A31" s="47" t="s">
        <v>30</v>
      </c>
      <c r="B31" s="47"/>
      <c r="C31" s="29">
        <v>1</v>
      </c>
      <c r="D31" s="28"/>
      <c r="E31" s="28"/>
      <c r="F31" s="28"/>
    </row>
    <row r="32" spans="1:11" x14ac:dyDescent="0.25">
      <c r="A32" s="28"/>
      <c r="B32" s="28"/>
      <c r="C32" s="28"/>
      <c r="D32" s="28"/>
      <c r="E32" s="28"/>
      <c r="F32" s="28"/>
    </row>
    <row r="33" spans="1:7" ht="15.75" customHeight="1" x14ac:dyDescent="0.25">
      <c r="A33" s="46">
        <v>1</v>
      </c>
      <c r="B33" s="46"/>
      <c r="C33" s="46"/>
      <c r="D33" s="46"/>
      <c r="E33" s="46"/>
      <c r="F33" s="46"/>
    </row>
    <row r="34" spans="1:7" x14ac:dyDescent="0.25">
      <c r="A34" s="2" t="s">
        <v>7</v>
      </c>
      <c r="F34" s="24">
        <v>1</v>
      </c>
    </row>
    <row r="35" spans="1:7" x14ac:dyDescent="0.25">
      <c r="B35" s="20"/>
    </row>
    <row r="36" spans="1:7" x14ac:dyDescent="0.25">
      <c r="A36" s="21" t="s">
        <v>16</v>
      </c>
    </row>
    <row r="38" spans="1:7" ht="30.75" customHeight="1" x14ac:dyDescent="0.25">
      <c r="A38" s="44" t="s">
        <v>17</v>
      </c>
      <c r="B38" s="44"/>
      <c r="C38" s="44"/>
      <c r="D38" s="44"/>
      <c r="F38" s="23"/>
    </row>
    <row r="39" spans="1:7" s="34" customFormat="1" ht="15" customHeight="1" x14ac:dyDescent="0.25">
      <c r="A39" s="32"/>
      <c r="B39" s="49" t="s">
        <v>40</v>
      </c>
      <c r="C39" s="49"/>
      <c r="D39" s="33"/>
      <c r="E39" s="33"/>
      <c r="F39" s="33"/>
      <c r="G39" s="33"/>
    </row>
    <row r="40" spans="1:7" s="34" customFormat="1" ht="15" customHeight="1" x14ac:dyDescent="0.25">
      <c r="A40" s="32"/>
      <c r="B40" s="50" t="s">
        <v>41</v>
      </c>
      <c r="C40" s="50"/>
      <c r="D40" s="51"/>
      <c r="E40" s="51"/>
      <c r="F40" s="35" t="s">
        <v>42</v>
      </c>
      <c r="G40" s="33"/>
    </row>
    <row r="41" spans="1:7" s="34" customFormat="1" ht="15" customHeight="1" x14ac:dyDescent="0.25">
      <c r="A41" s="32"/>
      <c r="B41" s="50" t="s">
        <v>43</v>
      </c>
      <c r="C41" s="50"/>
      <c r="D41" s="51"/>
      <c r="E41" s="51"/>
      <c r="F41" s="35" t="s">
        <v>44</v>
      </c>
      <c r="G41" s="33"/>
    </row>
    <row r="42" spans="1:7" s="34" customFormat="1" ht="15" customHeight="1" x14ac:dyDescent="0.25">
      <c r="A42" s="32"/>
      <c r="B42" s="49" t="s">
        <v>45</v>
      </c>
      <c r="C42" s="49"/>
      <c r="D42" s="33"/>
      <c r="E42" s="33"/>
      <c r="F42" s="33"/>
      <c r="G42" s="33"/>
    </row>
    <row r="43" spans="1:7" s="34" customFormat="1" ht="15" customHeight="1" x14ac:dyDescent="0.25">
      <c r="A43" s="32"/>
      <c r="B43" s="50" t="s">
        <v>41</v>
      </c>
      <c r="C43" s="50"/>
      <c r="D43" s="51" t="s">
        <v>46</v>
      </c>
      <c r="E43" s="51"/>
      <c r="F43" s="35" t="s">
        <v>47</v>
      </c>
      <c r="G43" s="33"/>
    </row>
    <row r="44" spans="1:7" s="34" customFormat="1" ht="15" customHeight="1" x14ac:dyDescent="0.25">
      <c r="A44" s="32"/>
      <c r="B44" s="50" t="s">
        <v>43</v>
      </c>
      <c r="C44" s="50"/>
      <c r="D44" s="51" t="s">
        <v>48</v>
      </c>
      <c r="E44" s="51"/>
      <c r="F44" s="35" t="s">
        <v>49</v>
      </c>
      <c r="G44" s="33"/>
    </row>
    <row r="45" spans="1:7" s="34" customFormat="1" ht="15" customHeight="1" x14ac:dyDescent="0.25">
      <c r="A45" s="32"/>
      <c r="B45" s="49" t="s">
        <v>50</v>
      </c>
      <c r="C45" s="49"/>
      <c r="D45" s="33"/>
      <c r="E45" s="33"/>
      <c r="F45" s="33"/>
      <c r="G45" s="33"/>
    </row>
    <row r="46" spans="1:7" s="34" customFormat="1" ht="15" customHeight="1" x14ac:dyDescent="0.25">
      <c r="A46" s="32"/>
      <c r="B46" s="50" t="s">
        <v>51</v>
      </c>
      <c r="C46" s="50"/>
      <c r="D46" s="51" t="s">
        <v>52</v>
      </c>
      <c r="E46" s="51"/>
      <c r="F46" s="35" t="s">
        <v>53</v>
      </c>
      <c r="G46" s="33"/>
    </row>
    <row r="47" spans="1:7" s="34" customFormat="1" ht="15" customHeight="1" x14ac:dyDescent="0.25">
      <c r="A47" s="32"/>
      <c r="B47" s="50" t="s">
        <v>54</v>
      </c>
      <c r="C47" s="50"/>
      <c r="D47" s="51" t="s">
        <v>55</v>
      </c>
      <c r="E47" s="51"/>
      <c r="F47" s="35" t="s">
        <v>56</v>
      </c>
      <c r="G47" s="33"/>
    </row>
    <row r="48" spans="1:7" s="34" customFormat="1" ht="15" customHeight="1" x14ac:dyDescent="0.25">
      <c r="A48" s="32"/>
      <c r="B48" s="49" t="s">
        <v>57</v>
      </c>
      <c r="C48" s="49"/>
      <c r="D48" s="49"/>
      <c r="E48" s="49"/>
      <c r="F48" s="36"/>
      <c r="G48" s="33"/>
    </row>
    <row r="49" spans="1:14" s="34" customFormat="1" ht="15" customHeight="1" x14ac:dyDescent="0.25">
      <c r="A49" s="32"/>
      <c r="B49" s="49" t="s">
        <v>58</v>
      </c>
      <c r="C49" s="49"/>
      <c r="D49" s="49"/>
      <c r="E49" s="49"/>
      <c r="F49" s="36" t="s">
        <v>59</v>
      </c>
      <c r="G49" s="33"/>
    </row>
    <row r="50" spans="1:14" s="34" customFormat="1" ht="15" customHeight="1" x14ac:dyDescent="0.25">
      <c r="A50" s="32"/>
      <c r="B50" s="37"/>
      <c r="C50" s="37"/>
      <c r="D50" s="37"/>
      <c r="E50" s="37"/>
      <c r="F50" s="36"/>
      <c r="G50" s="33"/>
    </row>
    <row r="51" spans="1:14" x14ac:dyDescent="0.25">
      <c r="B51" s="2" t="s">
        <v>18</v>
      </c>
      <c r="D51" s="22" t="s">
        <v>19</v>
      </c>
      <c r="H51" s="22"/>
      <c r="I51" s="22"/>
      <c r="J51" s="22"/>
      <c r="K51" s="22"/>
      <c r="L51" s="22"/>
      <c r="M51" s="22"/>
      <c r="N51" s="22"/>
    </row>
  </sheetData>
  <mergeCells count="25">
    <mergeCell ref="B48:E48"/>
    <mergeCell ref="B49:E49"/>
    <mergeCell ref="B45:C45"/>
    <mergeCell ref="B46:C46"/>
    <mergeCell ref="D46:E46"/>
    <mergeCell ref="B47:C47"/>
    <mergeCell ref="D47:E47"/>
    <mergeCell ref="B42:C42"/>
    <mergeCell ref="B43:C43"/>
    <mergeCell ref="D43:E43"/>
    <mergeCell ref="B44:C44"/>
    <mergeCell ref="D44:E44"/>
    <mergeCell ref="B39:C39"/>
    <mergeCell ref="B40:C40"/>
    <mergeCell ref="D40:E40"/>
    <mergeCell ref="B41:C41"/>
    <mergeCell ref="D41:E41"/>
    <mergeCell ref="A38:D38"/>
    <mergeCell ref="A1:F1"/>
    <mergeCell ref="A3:F3"/>
    <mergeCell ref="A29:F29"/>
    <mergeCell ref="A33:F33"/>
    <mergeCell ref="A31:B31"/>
    <mergeCell ref="B22:C22"/>
    <mergeCell ref="B26:C26"/>
  </mergeCells>
  <pageMargins left="0.67" right="0.52" top="0.35" bottom="0.28000000000000003" header="0.3" footer="0.25"/>
  <pageSetup paperSize="256" scale="57" fitToHeight="0" orientation="portrait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Type="http://www.w3.org/2000/09/xmldsig#Object" URI="#idPackageObject">
      <DigestMethod Algorithm="urn:ietf:params:xml:ns:cpxmlsec:algorithms:gostr34112012-256"/>
      <DigestValue>YewzQz9gfqf4/S4W4DLCt76uYDW6gCkxi4JslbX4Rf4=</DigestValue>
    </Reference>
    <Reference Type="http://www.w3.org/2000/09/xmldsig#Object" URI="#idOfficeObject">
      <DigestMethod Algorithm="urn:ietf:params:xml:ns:cpxmlsec:algorithms:gostr34112012-256"/>
      <DigestValue>O22XZ5VedS8j5lPffOfeD4RZC/vabItx0esG70dXLqA=</DigestValue>
    </Reference>
    <Reference Type="http://uri.etsi.org/01903#SignedProperties" URI="#idSignedProperties">
      <Transforms>
        <Transform Algorithm="http://www.w3.org/TR/2001/REC-xml-c14n-20010315"/>
      </Transforms>
      <DigestMethod Algorithm="urn:ietf:params:xml:ns:cpxmlsec:algorithms:gostr34112012-256"/>
      <DigestValue>EZeBYMsoVBm7woKpgE5Fmp6i0TZCmz6bjq1ygAivCDg=</DigestValue>
    </Reference>
  </SignedInfo>
  <SignatureValue>/1dQl+yoU333YBVZ/i5uyzDEMN/n1WHqd8g3tTEWZgRKpj/Sx8Tx37sUuIly4jvE
Gdd1Gil+D9DuW/mV+8ZfHg==</SignatureValue>
  <KeyInfo>
    <X509Data>
      <X509Certificate>MIII4jCCCI+gAwIBAgIUSbRQJGmYlTzzWp/eH/kCgBFrK6owCgYIKoUDBwEBAwIw
ggFtMSAwHgYJKoZIhvcNAQkBFhF1Y19ma0Byb3NrYXpuYS5ydTEZMBcGA1UECAwQ
0LMuINCc0L7RgdC60LLQsDEaMBgGCCqFAwOBAwEBEgwwMDc3MTA1Njg3NjAxGDAW
BgUqhQNkARINMTA0Nzc5NzAxOTgzMDFgMF4GA1UECQxX0JHQvtC70YzRiNC+0Lkg
0JfQu9Cw0YLQvtGD0YHRgtC40L3RgdC60LjQuSDQv9C10YDQtdGD0LvQvtC6LCDQ
tC4gNiwg0YHRgtGA0L7QtdC90LjQtSAxMRUwEwYDVQQHDAzQnNC+0YHQutCy0LAx
CzAJBgNVBAYTAlJVMTgwNgYDVQQKDC/QpNC10LTQtdGA0LDQu9GM0L3QvtC1INC6
0LDQt9C90LDRh9C10LnRgdGC0LLQvjE4MDYGA1UEAwwv0KTQtdC00LXRgNCw0LvR
jNC90L7QtSDQutCw0LfQvdCw0YfQtdC50YHRgtCy0L4wHhcNMjEwNDE0MTM0NDMx
WhcNMjIwNzE0MTM0NDMxWjCCAg4xGjAYBggqhQMDgQMBARIMMDU2MDE0MTcyNDY4
MRYwFAYFKoUDZAMSCzA4ODM1MDQ5MDkyMSIwIAYJKoZIhvcNAQkBFhNzaGFyaXA0
ZWtAZ21haWwuY29tMQswCQYDVQQGEwJSVTEuMCwGA1UECAwl0KDQtdGB0L/Rg9Cx
0LvQuNC60LAg0JTQsNCz0LXRgdGC0LDQvTGB4jCB3wYDVQQKDIHX0JPQntCh0KPQ
lNCQ0KDQodCi0JLQldCd0J3QntCVINCa0JDQl9CV0J3QndCe0JUg0KPQp9Cg0JXQ
ltCU0JXQndCY0JUg0KDQldCh0J/Qo9CR0JvQmNCa0Jgg0JTQkNCT0JXQodCi0JDQ
nSAi0JTQmNCg0JXQmtCm0JjQryDQldCU0JjQndCe0JPQniDQk9Ce0KHQo9CU0JDQ
oNCh0KLQktCV0J3QndCe0JPQniDQl9CQ0JrQkNCX0KfQmNCa0JAt0JfQkNCh0KLQ
oNCe0JnQqdCY0JrQkCIxNjA0BgNVBCoMLdCo0LDQvNC40LvRjCDQnNCw0LPQvtC8
0LXQtNCx0LDRiNC40YDQvtCy0LjRhzEVMBMGA1UEBAwM0KHQsNC40LTQvtCyMUMw
QQYDVQQDDDrQodCw0LjQtNC+0LIg0KjQsNC80LjQu9GMINCc0LDQs9C+0LzQtdC0
0LHQsNGI0LjRgNC+0LLQuNGHMGYwHwYIKoUDBwEBAQEwEwYHKoUDAgIkAAYIKoUD
BwEBAgIDQwAEQFt0KwYNaMexNVkF5e8UzBCgXi23AnGcwgkPur5mihZNz66zvbmz
RK+bcpFFWSJOCaQIjPF0wyGfWashSPcrydOjggRZMIIEVTAMBgNVHRMBAf8EAjAA
MEgGCCsGAQUFBwEBBDwwOjA4BggrBgEFBQcwAoYsaHR0cDovL2NybC5yb3NrYXpu
YS5ydS9jcmwvdWNma18wNTAyMjAyMC5jcnQwHQYDVR0gBBYwFDAIBgYqhQNkcQEw
CAYGKoUDZHECMDYGBSqFA2RvBC0MKyLQmtGA0LjQv9GC0L7Qn9GA0L4gQ1NQIiAo
0LLQtdGA0YHQuNGPIDQuMCkwggFkBgUqhQNkcASCAVkwggFVDEci0JrRgNC40L/R
gtC+0J/RgNC+IENTUCIg0LLQtdGA0YHQuNGPIDQuMCAo0LjRgdC/0L7Qu9C90LXQ
vdC40LUgMi1CYXNlKQxo0J/RgNC+0LPRgNCw0LzQvNC90L4t0LDQv9C/0LDRgNCw
0YLQvdGL0Lkg0LrQvtC80L/Qu9C10LrRgSDCq9Cu0L3QuNGB0LXRgNGCLdCT0J7Q
odCiwrsuINCS0LXRgNGB0LjRjyAzLjAMT9Ch0LXRgNGC0LjRhNC40LrQsNGCINGB
0L7QvtGC0LLQtdGC0YHRgtCy0LjRjyDihJYg0KHQpC8xMjQtMzk2NiDQvtGCIDE1
LjAxLjIwMjEMT9Ch0LXRgNGC0LjRhNC40LrQsNGCINGB0L7QvtGC0LLQtdGC0YHR
gtCy0LjRjyDihJYg0KHQpC8xMjgtMzU4MSDQvtGCIDIwLjEyLjIwMTgwDgYDVR0P
AQH/BAQDAgP4MBMGA1UdJQQMMAoGCCsGAQUFBwMCMCsGA1UdEAQkMCKADzIwMjEw
NDE0MTM0NDI2WoEPMjAyMjA3MTQxMzQ0MjZaMIIBXwYDVR0jBIIBVjCCAVKAFNBk
lm1yQOtYfSR/uyBbz8OObHrUoYIBLKSCASgwggEkMR4wHAYJKoZIhvcNAQkBFg9k
aXRAbWluc3Z5YXoucnUxCzAJBgNVBAYTAlJVMRgwFgYDVQQIDA83NyDQnNC+0YHQ
utCy0LAxGTAXBgNVBAcMENCzLiDQnNC+0YHQutCy0LAxLjAsBgNVBAkMJdGD0LvQ
uNGG0LAg0KLQstC10YDRgdC60LDRjywg0LTQvtC8IDcxLDAqBgNVBAoMI9Cc0LjQ
vdC60L7QvNGB0LLRj9C30Ywg0KDQvtGB0YHQuNC4MRgwFgYFKoUDZAESDTEwNDc3
MDIwMjY3MDExGjAYBggqhQMDgQMBARIMMDA3NzEwNDc0Mzc1MSwwKgYDVQQDDCPQ
nNC40L3QutC+0LzRgdCy0Y/Qt9GMINCg0L7RgdGB0LjQuIIKYqt5lQAAAAADtjBo
BgNVHR8EYTBfMC6gLKAqhihodHRwOi8vY3JsLnJvc2them5hLnJ1L2NybC91Y2Zr
XzIwMjAuY3JsMC2gK6AphidodHRwOi8vY3JsLmZzZmsubG9jYWwvY3JsL3VjZmtf
MjAyMC5jcmwwHQYDVR0OBBYEFHtgL2qgco4YW+jzNY69jxE+2GFvMAoGCCqFAwcB
AQMCA0EAJ6JnC4HIx+84tILaql5d7JdsHTrgWcpOeQ8VVFUXGJN3cczX7hOfR5as
5rlAU3fIFSYYQnBJipPbuvaPfGF+jQ==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0/09/xmldsig#sha1"/>
        <DigestValue>bkSgBheTXtv35n2scAwSQCyeRIw=</DigestValue>
      </Reference>
      <Reference URI="/xl/calcChain.xml?ContentType=application/vnd.openxmlformats-officedocument.spreadsheetml.calcChain+xml">
        <DigestMethod Algorithm="http://www.w3.org/2000/09/xmldsig#sha1"/>
        <DigestValue>tPAFcEPSYvnWoytFZgHXjWPTPeY=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0/09/xmldsig#sha1"/>
        <DigestValue>izb2nYBFMMDz4TybrPYY2brsaMw=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ZBpwKOkCeS9zyxEg8sg1qnpqjrA=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k5vcsWxtMdHOdwGPM42VU6mYVU0=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k5vcsWxtMdHOdwGPM42VU6mYVU0=</DigestValue>
      </Reference>
      <Reference URI="/xl/sharedStrings.xml?ContentType=application/vnd.openxmlformats-officedocument.spreadsheetml.sharedStrings+xml">
        <DigestMethod Algorithm="http://www.w3.org/2000/09/xmldsig#sha1"/>
        <DigestValue>yIknf2p2yEWMUmCr52KbhPMxobg=</DigestValue>
      </Reference>
      <Reference URI="/xl/styles.xml?ContentType=application/vnd.openxmlformats-officedocument.spreadsheetml.styles+xml">
        <DigestMethod Algorithm="http://www.w3.org/2000/09/xmldsig#sha1"/>
        <DigestValue>g7+GDeFEqN//cclRIxsSBHPDH8E=</DigestValue>
      </Reference>
      <Reference URI="/xl/theme/theme1.xml?ContentType=application/vnd.openxmlformats-officedocument.theme+xml">
        <DigestMethod Algorithm="http://www.w3.org/2000/09/xmldsig#sha1"/>
        <DigestValue>oQioerHpUgs7z4jbgByEid9gS8c=</DigestValue>
      </Reference>
      <Reference URI="/xl/workbook.xml?ContentType=application/vnd.openxmlformats-officedocument.spreadsheetml.sheet.main+xml">
        <DigestMethod Algorithm="http://www.w3.org/2000/09/xmldsig#sha1"/>
        <DigestValue>OnyebctOjXgr5ca2RhbJVRKB6PY=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sheet1.xml?ContentType=application/vnd.openxmlformats-officedocument.spreadsheetml.worksheet+xml">
        <DigestMethod Algorithm="http://www.w3.org/2000/09/xmldsig#sha1"/>
        <DigestValue>NVUbPhg3BRf7sVHP+JfHan+j3WA=</DigestValue>
      </Reference>
      <Reference URI="/xl/worksheets/sheet2.xml?ContentType=application/vnd.openxmlformats-officedocument.spreadsheetml.worksheet+xml">
        <DigestMethod Algorithm="http://www.w3.org/2000/09/xmldsig#sha1"/>
        <DigestValue>8rfy19cHgYlBEt9Skbe9gvd5FOU=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2021-09-08T14:45:23Z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16.0.12527/19</OfficeVersion>
          <ApplicationVersion>16.0.12527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2021-09-08T14:45:23Z</xd:SigningTime>
          <xd:SigningCertificate>
            <xd:Cert>
              <xd:CertDigest>
                <DigestMethod Algorithm="http://www.w3.org/2000/09/xmldsig#sha1"/>
                <DigestValue>IxIclsBuRT1oXEbk+Fh0YbDudtU=</DigestValue>
              </xd:CertDigest>
              <xd:IssuerSerial>
                <X509IssuerName>CN=Федеральное казначейство, O=Федеральное казначейство, C=RU, L=Москва, STREET="Большой Златоустинский переулок, д. 6, строение 1", ОГРН=1047797019830, ИНН=007710568760, S=г. Москва, E=uc_fk@roskazna.ru</X509IssuerName>
                <X509SerialNumber>420777441779276742995960918035069159972423805866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Приложение1</vt:lpstr>
      <vt:lpstr>Приложение4</vt:lpstr>
      <vt:lpstr>Приложение4!Область_печати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Админ</cp:lastModifiedBy>
  <cp:lastPrinted>2021-03-15T16:58:00Z</cp:lastPrinted>
  <dcterms:created xsi:type="dcterms:W3CDTF">2020-04-13T12:41:30Z</dcterms:created>
  <dcterms:modified xsi:type="dcterms:W3CDTF">2021-09-08T14:45:22Z</dcterms:modified>
</cp:coreProperties>
</file>