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Z:\ГБУ\ВСАДНИКИ АПОКАЛИПСИСА\САМ АПОКАЛИПСИС\через Комитет\+++ Загорская СОШ КР ОКС (Тищенко) 0145200000424000118+\в КГЗ\ВНЕСЕНИЕ ИЗМЕНЕНИЙ ПО 2.0 ПРЕДПИСАНИЮ\в КГЗ\Приложение № 2 - Обоснование НМЦК\"/>
    </mc:Choice>
  </mc:AlternateContent>
  <xr:revisionPtr revIDLastSave="0" documentId="13_ncr:1_{649680AB-3532-4BC4-A688-B60E0C44FB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НМЦК" sheetId="1" r:id="rId1"/>
  </sheets>
  <externalReferences>
    <externalReference r:id="rId2"/>
  </externalReferences>
  <definedNames>
    <definedName name="n_1">{"","одинz","дваz","триz","четыреz","пятьz","шестьz","семьz","восемьz","девятьz"}</definedName>
    <definedName name="n_11">{"","стоz","двестиz","тристаz","четырестаz","пятьсотz","шестьсотz","семьсотz","восемьсотz","девятьсотz"}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апаыв">IF(ыва=1,[1]!n_2,ыва&amp;[1]!n_5)</definedName>
    <definedName name="йцуы">IF(ыва=1,[1]!n_2,ыва&amp;[1]!n_1)</definedName>
    <definedName name="мил">{0,"овz";1,"z";2,"аz";5,"овz"}</definedName>
    <definedName name="_xlnm.Print_Area" localSheetId="0">РНМЦК!$A$1:$G$49</definedName>
    <definedName name="тыс">{0,"тысячz";1,"тысячаz";2,"тысячиz";5,"тысячz"}</definedName>
    <definedName name="ыва">{"";1;"двадцатьz";"тридцатьz";"сорокz";"пятьдесятz";"шестьдесятz";"семьдесятz";"восемьдесятz";"девяностоz"}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9" i="1"/>
  <c r="F17" i="1"/>
  <c r="F16" i="1"/>
  <c r="F15" i="1"/>
  <c r="D21" i="1"/>
  <c r="D20" i="1"/>
  <c r="D19" i="1"/>
  <c r="D17" i="1"/>
  <c r="D16" i="1"/>
  <c r="D15" i="1"/>
  <c r="G19" i="1"/>
  <c r="G17" i="1"/>
  <c r="H42" i="1"/>
  <c r="G36" i="1"/>
  <c r="G20" i="1" l="1"/>
  <c r="G15" i="1"/>
  <c r="G16" i="1"/>
  <c r="B17" i="1"/>
  <c r="B15" i="1"/>
  <c r="B16" i="1"/>
  <c r="B19" i="1" l="1"/>
  <c r="B20" i="1" l="1"/>
  <c r="B21" i="1" s="1"/>
  <c r="H43" i="1"/>
</calcChain>
</file>

<file path=xl/sharedStrings.xml><?xml version="1.0" encoding="utf-8"?>
<sst xmlns="http://schemas.openxmlformats.org/spreadsheetml/2006/main" count="53" uniqueCount="49">
  <si>
    <t>Основание для расчета:</t>
  </si>
  <si>
    <t>Индекс фактической инфляции</t>
  </si>
  <si>
    <t>Стоимость работ в ценах на дату формирования начальной (максимальной) цены контракта</t>
  </si>
  <si>
    <t>Индекс прогнозный инфляции на период выполнения работ</t>
  </si>
  <si>
    <t>Начальная  (максимальная)  цена контракта с учетом индекса прогнозной инфляции на период выполнения работ</t>
  </si>
  <si>
    <t>Стоимость с учетом НДС</t>
  </si>
  <si>
    <t>Дата утверждения сметной документации:</t>
  </si>
  <si>
    <t>Дата формирования НМЦК:</t>
  </si>
  <si>
    <t>Таким образом:</t>
  </si>
  <si>
    <t>Индекс прогнозной инфляции</t>
  </si>
  <si>
    <t>Итоги</t>
  </si>
  <si>
    <t>К инфл</t>
  </si>
  <si>
    <t>К1</t>
  </si>
  <si>
    <t>рублей</t>
  </si>
  <si>
    <t>Строительно-монтажные работы</t>
  </si>
  <si>
    <t>Общая стоимость без учета НДС</t>
  </si>
  <si>
    <t>НДС  20%</t>
  </si>
  <si>
    <t>Расчет индекса фактической инфляции с использованием ИПЦ Росстата:</t>
  </si>
  <si>
    <t>Наименование работ и затрат</t>
  </si>
  <si>
    <t>Приложение
к Обоснованию начальной (максимальной) цены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</si>
  <si>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</si>
  <si>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Приложение: Сметная документация.</t>
  </si>
  <si>
    <t>Стоимость работ в ценах на дату утверждения сметной документации (всего)</t>
  </si>
  <si>
    <t>Стоимость оборудования</t>
  </si>
  <si>
    <t>Годовой индекс прогнозной инфляции на 2024 г. = 105,3%
(Прогноз социально-экономического развития Российской Федерации на 2024 год и на плановый период 2025 и 2026 годов (https://www.economy.gov.ru/), файл "Дефляторы базовый", отрасль "Инвестиции в основной капитал")</t>
  </si>
  <si>
    <t>Расчет начальной (максимальной) цены контракта
при осуществлении закупок на выполнение подрядных работ по строительству, реконструкции, капитальному ремонту, сносу объектов капитального строительства, работам по сохранению объектов культурного наследия (памятников истории и культуры) народов Российской Федерации и выполнению строительных работ в отношении объектов, не являющихся объектами капитального строительства</t>
  </si>
  <si>
    <t>Прочие затраты</t>
  </si>
  <si>
    <t xml:space="preserve">Индекс прогнозной инфляции (К инфл) =  доля сметной ст-ти на 2024 г. (Д1) х индекс прогноз. инфляции на 2024 г. (К1) </t>
  </si>
  <si>
    <t>Доля сметной стоимости на 2024 г. (Д1) = 1,00</t>
  </si>
  <si>
    <t>"месяц/квартал" 
2 квартал 2022 г.</t>
  </si>
  <si>
    <t>июнь 2 квартал 2022 г.</t>
  </si>
  <si>
    <t>Окончание работ: октябрь 2024</t>
  </si>
  <si>
    <t>Ежемесячный прогнозный индекс на 2024 г. =                     = 1,0043</t>
  </si>
  <si>
    <t>по объекту: Капитальный ремонт здания МОУ «Загорская начальная школа-детский сад» по адресу: Ленинградская область, Лужский район, п. Приозерный, ул. Центральная, д. 9а</t>
  </si>
  <si>
    <t>1. Заключение государственной экспертизы от 19.09.2022 № 47-1-1-2-066977-2022.</t>
  </si>
  <si>
    <t>2. Утвержденная сметная документация.</t>
  </si>
  <si>
    <t>Начальная (максимальная) цена контракта с учетом пропорционального снижения в связи с доведенными бюджетными ассигнованиями</t>
  </si>
  <si>
    <t>В соответствии с выделенными бюджетными ассигнованиями начальная (максимальная) цена контракта составляет 
46 657 467 (сорок шесть миллионов шестьсот пятьдесят семь тысяч четыреста шестьдесят семь) рублей 24 копейки.</t>
  </si>
  <si>
    <t>май 2024 год / 2 кв. 2024 год</t>
  </si>
  <si>
    <t>май 2 квартал 2024 г.</t>
  </si>
  <si>
    <t>Продолжительность работ: 5 месяцев</t>
  </si>
  <si>
    <t>Начало работ: июнь 2024</t>
  </si>
  <si>
    <t xml:space="preserve">июнь 2023 / июнь 2022 = 1,0485                                                                                                                                                                                                                                                                                                                                                                                                           июль 2023 / июнь 2023 = 1,0103                                                                                                                                                                                                                                                                                                                                                                                            август 2023 / июль 2023 = 1,0073
сентябрь 2023 / август 2023 = 1,0048                      
октябрь 2023 / сентябрь 2023 = 1,0057           
ноябрь 2023 / октябрь 2023 = 0,9997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</si>
  <si>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декабрь 2023 / ноябрь 2023 = 1,0061
январь 2024 / декабрь 2023 = 1,0016
февраль 2024 / январь 2024 = 1,0059
март 2024 / февраль 2024 = 1,0014
апрель 2024 / март 2024 = 1,0014
май 2024 / апрель 2024 = 1,0014</t>
  </si>
  <si>
    <r>
      <t>Итого</t>
    </r>
    <r>
      <rPr>
        <b/>
        <sz val="12"/>
        <color theme="1"/>
        <rFont val="Times New Roman"/>
        <family val="1"/>
        <charset val="204"/>
      </rPr>
      <t xml:space="preserve"> индекс фактической инфляции</t>
    </r>
    <r>
      <rPr>
        <sz val="12"/>
        <color theme="1"/>
        <rFont val="Times New Roman"/>
        <family val="1"/>
        <charset val="204"/>
      </rPr>
      <t xml:space="preserve">: 1,0485*1,0103*1,0073*1,0048*1,0057*0,9997*1,0061*1,0016*1,0059*1,0014*1,0014
*1,0014 = </t>
    </r>
    <r>
      <rPr>
        <b/>
        <sz val="12"/>
        <color theme="1"/>
        <rFont val="Times New Roman"/>
        <family val="1"/>
        <charset val="204"/>
      </rPr>
      <t>1,0973</t>
    </r>
  </si>
  <si>
    <r>
      <t xml:space="preserve">Расчет индекса прогнозной инфляции </t>
    </r>
    <r>
      <rPr>
        <sz val="12"/>
        <rFont val="Times New Roman"/>
        <family val="1"/>
        <charset val="204"/>
      </rPr>
      <t>на дату выполнения работ с июня 2024 г. по октябрь 2024 г.:</t>
    </r>
  </si>
  <si>
    <r>
      <rPr>
        <b/>
        <sz val="12"/>
        <color indexed="8"/>
        <rFont val="Times New Roman"/>
        <family val="1"/>
        <charset val="204"/>
      </rPr>
      <t>К1</t>
    </r>
    <r>
      <rPr>
        <sz val="12"/>
        <color indexed="8"/>
        <rFont val="Times New Roman"/>
        <family val="1"/>
        <charset val="204"/>
      </rPr>
      <t xml:space="preserve"> = (((1,0043^5) - 1) / 2) + 1 = </t>
    </r>
    <r>
      <rPr>
        <b/>
        <sz val="12"/>
        <color indexed="8"/>
        <rFont val="Times New Roman"/>
        <family val="1"/>
        <charset val="204"/>
      </rPr>
      <t>1,0108</t>
    </r>
  </si>
  <si>
    <r>
      <rPr>
        <b/>
        <sz val="12"/>
        <rFont val="Times New Roman"/>
        <family val="1"/>
        <charset val="204"/>
      </rPr>
      <t>К инфл</t>
    </r>
    <r>
      <rPr>
        <sz val="12"/>
        <rFont val="Times New Roman"/>
        <family val="1"/>
        <charset val="204"/>
      </rPr>
      <t xml:space="preserve">=Д1 х К1 = 1,00 х 1,0108 = </t>
    </r>
    <r>
      <rPr>
        <b/>
        <sz val="12"/>
        <rFont val="Times New Roman"/>
        <family val="1"/>
        <charset val="204"/>
      </rPr>
      <t>1,0108</t>
    </r>
  </si>
  <si>
    <t>Дата расчета НМЦК: 21.05.2024.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</si>
</sst>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1">
    <xf numFmtId="0" fontId="0" fillId="0" borderId="0" xfId="0"/>
    <xf numFmtId="0" fontId="3" fillId="0" borderId="0" xfId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4" fontId="4" fillId="0" borderId="1" xfId="0" applyNumberFormat="1" applyFont="1" applyBorder="1"/>
    <xf numFmtId="0" fontId="4" fillId="0" borderId="1" xfId="0" applyFont="1" applyBorder="1"/>
    <xf numFmtId="0" fontId="4" fillId="0" borderId="0" xfId="0" applyFont="1"/>
    <xf numFmtId="0" fontId="9" fillId="0" borderId="0" xfId="0" applyFont="1" applyAlignment="1">
      <alignment wrapText="1"/>
    </xf>
    <xf numFmtId="0" fontId="9" fillId="0" borderId="0" xfId="0" applyFont="1"/>
    <xf numFmtId="0" fontId="10" fillId="0" borderId="0" xfId="0" applyFont="1" applyAlignment="1">
      <alignment wrapText="1"/>
    </xf>
    <xf numFmtId="165" fontId="4" fillId="0" borderId="1" xfId="0" applyNumberFormat="1" applyFont="1" applyBorder="1"/>
    <xf numFmtId="0" fontId="0" fillId="0" borderId="1" xfId="0" applyBorder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/>
    <xf numFmtId="4" fontId="4" fillId="0" borderId="1" xfId="0" applyNumberFormat="1" applyFont="1" applyBorder="1"/>
    <xf numFmtId="4" fontId="4" fillId="0" borderId="0" xfId="0" applyNumberFormat="1" applyFont="1"/>
    <xf numFmtId="164" fontId="4" fillId="0" borderId="0" xfId="0" applyNumberFormat="1" applyFont="1"/>
    <xf numFmtId="0" fontId="7" fillId="0" borderId="0" xfId="0" applyFont="1" applyAlignment="1">
      <alignment wrapText="1"/>
    </xf>
    <xf numFmtId="0" fontId="9" fillId="0" borderId="0" xfId="0" applyFont="1" applyAlignment="1">
      <alignment horizontal="right"/>
    </xf>
    <xf numFmtId="164" fontId="6" fillId="0" borderId="0" xfId="0" applyNumberFormat="1" applyFont="1" applyAlignment="1">
      <alignment wrapText="1"/>
    </xf>
    <xf numFmtId="164" fontId="9" fillId="0" borderId="0" xfId="0" applyNumberFormat="1" applyFont="1" applyAlignment="1">
      <alignment wrapText="1"/>
    </xf>
    <xf numFmtId="164" fontId="10" fillId="0" borderId="0" xfId="0" applyNumberFormat="1" applyFont="1" applyAlignment="1">
      <alignment wrapText="1"/>
    </xf>
    <xf numFmtId="0" fontId="11" fillId="0" borderId="0" xfId="0" applyFont="1"/>
    <xf numFmtId="0" fontId="4" fillId="0" borderId="1" xfId="0" applyFont="1" applyBorder="1" applyAlignment="1">
      <alignment wrapText="1"/>
    </xf>
    <xf numFmtId="4" fontId="11" fillId="0" borderId="1" xfId="0" applyNumberFormat="1" applyFont="1" applyBorder="1"/>
    <xf numFmtId="4" fontId="0" fillId="0" borderId="0" xfId="0" applyNumberFormat="1"/>
    <xf numFmtId="164" fontId="9" fillId="0" borderId="1" xfId="0" applyNumberFormat="1" applyFont="1" applyBorder="1" applyAlignment="1">
      <alignment wrapText="1"/>
    </xf>
    <xf numFmtId="4" fontId="11" fillId="0" borderId="0" xfId="0" applyNumberFormat="1" applyFont="1"/>
    <xf numFmtId="0" fontId="6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164" fontId="12" fillId="0" borderId="1" xfId="0" applyNumberFormat="1" applyFont="1" applyBorder="1" applyAlignment="1">
      <alignment wrapText="1"/>
    </xf>
    <xf numFmtId="0" fontId="14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1" fillId="0" borderId="1" xfId="0" applyFont="1" applyBorder="1" applyAlignment="1">
      <alignment wrapText="1"/>
    </xf>
    <xf numFmtId="4" fontId="5" fillId="4" borderId="1" xfId="0" applyNumberFormat="1" applyFont="1" applyFill="1" applyBorder="1" applyAlignment="1">
      <alignment horizontal="right"/>
    </xf>
    <xf numFmtId="0" fontId="6" fillId="0" borderId="0" xfId="0" applyFont="1" applyAlignment="1">
      <alignment horizontal="right" wrapText="1"/>
    </xf>
    <xf numFmtId="0" fontId="12" fillId="0" borderId="0" xfId="1" applyFont="1" applyAlignment="1">
      <alignment horizontal="center" vertical="center" wrapText="1"/>
    </xf>
    <xf numFmtId="0" fontId="6" fillId="0" borderId="0" xfId="1" quotePrefix="1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5" fillId="2" borderId="1" xfId="0" applyFont="1" applyFill="1" applyBorder="1" applyAlignment="1">
      <alignment horizontal="left" wrapText="1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</cellXfs>
  <cellStyles count="7">
    <cellStyle name="Обычный" xfId="0" builtinId="0"/>
    <cellStyle name="Обычный 2 2" xfId="1" xr:uid="{00000000-0005-0000-0000-000001000000}"/>
    <cellStyle name="Обычный 2 3" xfId="3" xr:uid="{00000000-0005-0000-0000-000002000000}"/>
    <cellStyle name="Обычный 2 4" xfId="2" xr:uid="{00000000-0005-0000-0000-000003000000}"/>
    <cellStyle name="Обычный 2 4 2" xfId="6" xr:uid="{00000000-0005-0000-0000-000004000000}"/>
    <cellStyle name="Обычный 3" xfId="5" xr:uid="{00000000-0005-0000-0000-000005000000}"/>
    <cellStyle name="Обычный 33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515937</xdr:colOff>
      <xdr:row>40</xdr:row>
      <xdr:rowOff>40946</xdr:rowOff>
    </xdr:from>
    <xdr:to>
      <xdr:col>1</xdr:col>
      <xdr:colOff>1230312</xdr:colOff>
      <xdr:row>40</xdr:row>
      <xdr:rowOff>350795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6E152ECD-801D-0F31-380C-86C4D9A520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79750" y="18122571"/>
          <a:ext cx="714375" cy="3098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RM\network\&#1054;&#1073;&#1097;&#1072;&#1103;\_&#1056;&#1072;&#1076;&#1080;&#1086;&#1090;&#1077;&#1093;&#1085;&#1080;&#1095;&#1077;&#1089;&#1082;&#1080;&#1077;%20&#1089;&#1080;&#1089;&#1090;&#1077;&#1084;&#1099;%20(&#1056;&#1058;&#1054;%20&#1055;&#1088;&#1086;&#1077;&#1082;&#1090;)\&#1054;&#1073;&#1089;&#1083;&#1077;&#1076;&#1086;&#1074;&#1072;&#1085;&#1080;&#1077;%20DME%20(12%20&#1086;&#1073;&#1098;&#1077;&#1082;&#1090;&#1086;&#1074;)\11%20&#1040;&#1073;&#1072;&#1082;&#1072;&#1085;---------------------&#1087;&#1088;&#1077;&#1076;&#1074;.%20&#1054;&#1050;\1%20&#1054;&#1090;&#1095;&#1077;&#1090;%20&#1090;&#1077;&#1093;&#1085;&#1080;&#1095;&#1077;&#1089;&#1082;&#1086;&#1075;&#1086;%20&#1086;&#1073;&#1089;&#1083;&#1077;&#1076;&#1086;&#1074;&#1072;&#1085;&#1080;&#1103;\&#1050;&#1085;&#1080;&#1075;&#1072;%202.1.%20&#1057;&#1084;&#1077;&#1090;&#1099;%20&#1085;&#1072;%20&#1055;&#1048;&#1056;\3-&#1055;&#1048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"/>
      <sheetName val="ГИП"/>
      <sheetName val="1-1 ПИР"/>
      <sheetName val="1-1-1 ПД"/>
      <sheetName val="ТБЭО+МпОПБ+ЭЭ"/>
      <sheetName val="1-1-2 РД"/>
      <sheetName val="1-1-3 Геодезия"/>
      <sheetName val="1-1-4 Геология"/>
      <sheetName val="1-1-5 Экология"/>
      <sheetName val="1-1-6 Сейсмика"/>
      <sheetName val="1-1-7 Обследование"/>
      <sheetName val="1-1-8 ГОиЧС"/>
      <sheetName val="1-2 ПИР"/>
      <sheetName val="1-2-1 ПД"/>
      <sheetName val="1-2-2 РД "/>
      <sheetName val="Лист1"/>
      <sheetName val="3-ПИР"/>
    </sheetNames>
    <definedNames>
      <definedName name="n_1" refersTo="#ССЫЛКА!"/>
      <definedName name="n_2" refersTo="#ССЫЛКА!"/>
      <definedName name="n_5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tabSelected="1" topLeftCell="A7" zoomScale="120" zoomScaleNormal="120" zoomScaleSheetLayoutView="120" workbookViewId="0">
      <selection activeCell="I19" sqref="I19"/>
    </sheetView>
  </sheetViews>
  <sheetFormatPr defaultRowHeight="12.75" x14ac:dyDescent="0.2"/>
  <cols>
    <col min="1" max="1" width="38.42578125" customWidth="1"/>
    <col min="2" max="2" width="19.7109375" customWidth="1"/>
    <col min="3" max="3" width="12.7109375" customWidth="1"/>
    <col min="4" max="4" width="17.42578125" customWidth="1"/>
    <col min="5" max="5" width="15.28515625" customWidth="1"/>
    <col min="6" max="6" width="18.85546875" customWidth="1"/>
    <col min="7" max="7" width="23.5703125" customWidth="1"/>
    <col min="8" max="8" width="21.42578125" customWidth="1"/>
    <col min="9" max="9" width="18" customWidth="1"/>
  </cols>
  <sheetData>
    <row r="1" spans="1:12" ht="36" customHeight="1" x14ac:dyDescent="0.25">
      <c r="A1" s="14"/>
      <c r="B1" s="14"/>
      <c r="C1" s="14"/>
      <c r="D1" s="36" t="s">
        <v>19</v>
      </c>
      <c r="E1" s="36"/>
      <c r="F1" s="36"/>
      <c r="G1" s="36"/>
    </row>
    <row r="2" spans="1:12" ht="15" x14ac:dyDescent="0.2">
      <c r="A2" s="14"/>
      <c r="B2" s="14"/>
      <c r="C2" s="14"/>
      <c r="D2" s="14"/>
      <c r="E2" s="14"/>
      <c r="F2" s="14"/>
    </row>
    <row r="3" spans="1:12" ht="84" customHeight="1" x14ac:dyDescent="0.2">
      <c r="A3" s="37" t="s">
        <v>25</v>
      </c>
      <c r="B3" s="37"/>
      <c r="C3" s="37"/>
      <c r="D3" s="37"/>
      <c r="E3" s="37"/>
      <c r="F3" s="37"/>
      <c r="G3" s="37"/>
    </row>
    <row r="4" spans="1:12" s="1" customFormat="1" ht="36" customHeight="1" x14ac:dyDescent="0.25">
      <c r="A4" s="38" t="s">
        <v>33</v>
      </c>
      <c r="B4" s="38"/>
      <c r="C4" s="38"/>
      <c r="D4" s="38"/>
      <c r="E4" s="38"/>
      <c r="F4" s="38"/>
      <c r="G4" s="38"/>
      <c r="I4"/>
      <c r="J4"/>
      <c r="K4"/>
      <c r="L4"/>
    </row>
    <row r="5" spans="1:12" s="1" customFormat="1" ht="15.75" customHeight="1" x14ac:dyDescent="0.25">
      <c r="A5" s="2"/>
      <c r="B5" s="3"/>
      <c r="C5" s="3"/>
      <c r="D5" s="3"/>
      <c r="E5" s="3"/>
      <c r="F5" s="3"/>
      <c r="G5"/>
      <c r="I5"/>
      <c r="J5"/>
      <c r="K5"/>
      <c r="L5"/>
    </row>
    <row r="6" spans="1:12" ht="15.75" customHeight="1" x14ac:dyDescent="0.25">
      <c r="A6" s="4" t="s">
        <v>0</v>
      </c>
      <c r="B6" s="3"/>
      <c r="C6" s="3"/>
      <c r="D6" s="3"/>
      <c r="E6" s="3"/>
      <c r="F6" s="3"/>
    </row>
    <row r="7" spans="1:12" ht="15.75" customHeight="1" x14ac:dyDescent="0.25">
      <c r="A7" s="39" t="s">
        <v>34</v>
      </c>
      <c r="B7" s="39"/>
      <c r="C7" s="39"/>
      <c r="D7" s="39"/>
      <c r="E7" s="39"/>
      <c r="F7" s="39"/>
      <c r="G7" s="13"/>
      <c r="H7" s="13"/>
    </row>
    <row r="8" spans="1:12" ht="15.75" customHeight="1" x14ac:dyDescent="0.25">
      <c r="A8" s="39" t="s">
        <v>35</v>
      </c>
      <c r="B8" s="39"/>
      <c r="C8" s="39"/>
      <c r="D8" s="39"/>
      <c r="E8" s="39"/>
      <c r="F8" s="39"/>
      <c r="G8" s="13"/>
    </row>
    <row r="9" spans="1:12" ht="14.25" customHeight="1" x14ac:dyDescent="0.25">
      <c r="G9" s="19" t="s">
        <v>13</v>
      </c>
    </row>
    <row r="10" spans="1:12" ht="16.5" customHeight="1" x14ac:dyDescent="0.2">
      <c r="A10" s="40" t="s">
        <v>18</v>
      </c>
      <c r="B10" s="41" t="s">
        <v>22</v>
      </c>
      <c r="C10" s="42" t="s">
        <v>1</v>
      </c>
      <c r="D10" s="41" t="s">
        <v>2</v>
      </c>
      <c r="E10" s="42" t="s">
        <v>3</v>
      </c>
      <c r="F10" s="40" t="s">
        <v>4</v>
      </c>
      <c r="G10" s="42" t="s">
        <v>36</v>
      </c>
      <c r="H10" s="33"/>
    </row>
    <row r="11" spans="1:12" ht="16.5" customHeight="1" x14ac:dyDescent="0.2">
      <c r="A11" s="40"/>
      <c r="B11" s="41"/>
      <c r="C11" s="42"/>
      <c r="D11" s="43"/>
      <c r="E11" s="42"/>
      <c r="F11" s="40"/>
      <c r="G11" s="42"/>
      <c r="H11" s="33"/>
    </row>
    <row r="12" spans="1:12" ht="57.75" customHeight="1" x14ac:dyDescent="0.2">
      <c r="A12" s="40"/>
      <c r="B12" s="41"/>
      <c r="C12" s="42"/>
      <c r="D12" s="43"/>
      <c r="E12" s="42"/>
      <c r="F12" s="40"/>
      <c r="G12" s="42"/>
      <c r="H12" s="33"/>
    </row>
    <row r="13" spans="1:12" ht="18.75" customHeight="1" x14ac:dyDescent="0.2">
      <c r="A13" s="40"/>
      <c r="B13" s="41" t="s">
        <v>29</v>
      </c>
      <c r="C13" s="42"/>
      <c r="D13" s="41" t="s">
        <v>38</v>
      </c>
      <c r="E13" s="42"/>
      <c r="F13" s="40"/>
      <c r="G13" s="42"/>
      <c r="H13" s="33"/>
    </row>
    <row r="14" spans="1:12" ht="17.25" customHeight="1" x14ac:dyDescent="0.2">
      <c r="A14" s="40"/>
      <c r="B14" s="41"/>
      <c r="C14" s="42"/>
      <c r="D14" s="41"/>
      <c r="E14" s="42"/>
      <c r="F14" s="40"/>
      <c r="G14" s="42"/>
      <c r="H14" s="33"/>
    </row>
    <row r="15" spans="1:12" ht="17.25" customHeight="1" x14ac:dyDescent="0.25">
      <c r="A15" s="24" t="s">
        <v>14</v>
      </c>
      <c r="B15" s="25">
        <f>24307049+3675340+2063485+610211+405310+204408+1213911+663293</f>
        <v>33143007</v>
      </c>
      <c r="C15" s="27">
        <v>1.0972999999999999</v>
      </c>
      <c r="D15" s="15">
        <f>B15*C15</f>
        <v>36367821.581099994</v>
      </c>
      <c r="E15" s="27">
        <v>1.0107999999999999</v>
      </c>
      <c r="F15" s="15">
        <f>E15*D15</f>
        <v>36760594.054175869</v>
      </c>
      <c r="G15" s="15">
        <f>F15*$G$21/$F$21</f>
        <v>36319681.360641822</v>
      </c>
      <c r="I15" s="26"/>
    </row>
    <row r="16" spans="1:12" ht="17.25" customHeight="1" x14ac:dyDescent="0.25">
      <c r="A16" s="34" t="s">
        <v>23</v>
      </c>
      <c r="B16" s="25">
        <f>22186+220333+578116+698440+7932</f>
        <v>1527007</v>
      </c>
      <c r="C16" s="27">
        <v>1.0972999999999999</v>
      </c>
      <c r="D16" s="15">
        <f>B16*C16</f>
        <v>1675584.7811</v>
      </c>
      <c r="E16" s="27">
        <v>1.0107999999999999</v>
      </c>
      <c r="F16" s="15">
        <f>E16*D16</f>
        <v>1693681.0967358798</v>
      </c>
      <c r="G16" s="15">
        <f>F16*$G$21/$F$21</f>
        <v>1673366.8033039244</v>
      </c>
      <c r="H16" s="32"/>
      <c r="I16" s="32"/>
      <c r="J16" s="32"/>
      <c r="K16" s="32"/>
      <c r="L16" s="32"/>
    </row>
    <row r="17" spans="1:12" ht="17.25" customHeight="1" x14ac:dyDescent="0.25">
      <c r="A17" s="24" t="s">
        <v>26</v>
      </c>
      <c r="B17" s="25">
        <f>810491</f>
        <v>810491</v>
      </c>
      <c r="C17" s="27">
        <v>1.0972999999999999</v>
      </c>
      <c r="D17" s="15">
        <f>B17*C17</f>
        <v>889351.77429999993</v>
      </c>
      <c r="E17" s="27">
        <v>1.0107999999999999</v>
      </c>
      <c r="F17" s="15">
        <f>E17*D17</f>
        <v>898956.77346243989</v>
      </c>
      <c r="G17" s="15">
        <f>F17*$G$21/$F$21</f>
        <v>888174.53605425579</v>
      </c>
      <c r="H17" s="32"/>
      <c r="I17" s="32"/>
      <c r="J17" s="32"/>
      <c r="K17" s="32"/>
      <c r="L17" s="32"/>
    </row>
    <row r="18" spans="1:12" ht="15" customHeight="1" x14ac:dyDescent="0.2">
      <c r="A18" s="46" t="s">
        <v>10</v>
      </c>
      <c r="B18" s="46"/>
      <c r="C18" s="46"/>
      <c r="D18" s="46"/>
      <c r="E18" s="46"/>
      <c r="F18" s="46"/>
      <c r="G18" s="46"/>
      <c r="H18" s="32"/>
      <c r="I18" s="32"/>
      <c r="J18" s="32"/>
      <c r="K18" s="32"/>
      <c r="L18" s="32"/>
    </row>
    <row r="19" spans="1:12" ht="15" x14ac:dyDescent="0.25">
      <c r="A19" s="6" t="s">
        <v>15</v>
      </c>
      <c r="B19" s="25">
        <f>SUM(B15:B17)</f>
        <v>35480505</v>
      </c>
      <c r="C19" s="11"/>
      <c r="D19" s="15">
        <f>SUM(D15:D17)</f>
        <v>38932758.136499994</v>
      </c>
      <c r="E19" s="5"/>
      <c r="F19" s="15">
        <f>SUM(F15:F17)</f>
        <v>39353231.924374186</v>
      </c>
      <c r="G19" s="15">
        <f>F19*$G$21/$F$21</f>
        <v>38881222.699999996</v>
      </c>
      <c r="H19" s="32"/>
      <c r="I19" s="32"/>
      <c r="J19" s="32"/>
      <c r="K19" s="32"/>
      <c r="L19" s="32"/>
    </row>
    <row r="20" spans="1:12" ht="15" x14ac:dyDescent="0.25">
      <c r="A20" s="6" t="s">
        <v>16</v>
      </c>
      <c r="B20" s="25">
        <f>B19/100*20</f>
        <v>7096101</v>
      </c>
      <c r="C20" s="5"/>
      <c r="D20" s="15">
        <f>B20*C17</f>
        <v>7786551.6272999998</v>
      </c>
      <c r="E20" s="5"/>
      <c r="F20" s="15">
        <f>D20*E17</f>
        <v>7870646.3848748393</v>
      </c>
      <c r="G20" s="15">
        <f>F20*$G$21/$F$21</f>
        <v>7776244.540000001</v>
      </c>
      <c r="H20" s="32"/>
      <c r="I20" s="32"/>
      <c r="J20" s="32"/>
      <c r="K20" s="32"/>
      <c r="L20" s="32"/>
    </row>
    <row r="21" spans="1:12" ht="15.75" customHeight="1" x14ac:dyDescent="0.25">
      <c r="A21" s="6" t="s">
        <v>5</v>
      </c>
      <c r="B21" s="25">
        <f>B19+B20</f>
        <v>42576606</v>
      </c>
      <c r="C21" s="6"/>
      <c r="D21" s="15">
        <f>D19+D20</f>
        <v>46719309.763799995</v>
      </c>
      <c r="E21" s="5"/>
      <c r="F21" s="15">
        <f>F19+F20</f>
        <v>47223878.309249029</v>
      </c>
      <c r="G21" s="35">
        <v>46657467.240000002</v>
      </c>
      <c r="H21" s="32"/>
      <c r="I21" s="32"/>
      <c r="J21" s="32"/>
      <c r="K21" s="32"/>
      <c r="L21" s="32"/>
    </row>
    <row r="22" spans="1:12" ht="15.75" customHeight="1" x14ac:dyDescent="0.25">
      <c r="A22" s="7"/>
      <c r="B22" s="28"/>
      <c r="C22" s="7"/>
      <c r="D22" s="16"/>
      <c r="E22" s="17"/>
      <c r="F22" s="17"/>
      <c r="G22" s="17"/>
      <c r="H22" s="32"/>
      <c r="I22" s="32"/>
      <c r="J22" s="32"/>
      <c r="K22" s="32"/>
      <c r="L22" s="32"/>
    </row>
    <row r="23" spans="1:12" ht="40.5" customHeight="1" x14ac:dyDescent="0.2">
      <c r="A23" s="44" t="s">
        <v>37</v>
      </c>
      <c r="B23" s="45"/>
      <c r="C23" s="45"/>
      <c r="D23" s="45"/>
      <c r="E23" s="45"/>
      <c r="F23" s="45"/>
      <c r="G23" s="45"/>
      <c r="H23" s="32"/>
      <c r="I23" s="32"/>
      <c r="J23" s="32"/>
      <c r="K23" s="32"/>
      <c r="L23" s="32"/>
    </row>
    <row r="24" spans="1:12" ht="15.75" customHeight="1" x14ac:dyDescent="0.25">
      <c r="A24" s="7"/>
      <c r="B24" s="28"/>
      <c r="C24" s="7"/>
      <c r="D24" s="16"/>
      <c r="E24" s="17"/>
      <c r="F24" s="17"/>
      <c r="G24" s="17"/>
      <c r="H24" s="32"/>
      <c r="I24" s="32"/>
      <c r="J24" s="32"/>
      <c r="K24" s="32"/>
      <c r="L24" s="32"/>
    </row>
    <row r="25" spans="1:12" ht="15.75" x14ac:dyDescent="0.25">
      <c r="A25" s="39" t="s">
        <v>40</v>
      </c>
      <c r="B25" s="39"/>
      <c r="C25" s="39"/>
      <c r="D25" s="39"/>
      <c r="E25" s="39"/>
      <c r="F25" s="39"/>
      <c r="L25" t="s">
        <v>20</v>
      </c>
    </row>
    <row r="26" spans="1:12" ht="15.75" x14ac:dyDescent="0.25">
      <c r="A26" s="39" t="s">
        <v>41</v>
      </c>
      <c r="B26" s="39"/>
      <c r="C26" s="39"/>
      <c r="D26" s="39"/>
      <c r="E26" s="39"/>
      <c r="F26" s="39"/>
    </row>
    <row r="27" spans="1:12" s="7" customFormat="1" ht="16.5" customHeight="1" x14ac:dyDescent="0.25">
      <c r="A27" s="39" t="s">
        <v>31</v>
      </c>
      <c r="B27" s="39"/>
      <c r="C27" s="39"/>
      <c r="D27" s="39"/>
      <c r="E27" s="39"/>
      <c r="F27" s="39"/>
      <c r="G27"/>
    </row>
    <row r="28" spans="1:12" s="7" customFormat="1" ht="15.75" x14ac:dyDescent="0.25">
      <c r="A28" s="47" t="s">
        <v>6</v>
      </c>
      <c r="B28" s="47"/>
      <c r="C28" s="47"/>
      <c r="D28" s="47"/>
      <c r="E28" s="9" t="s">
        <v>30</v>
      </c>
      <c r="F28" s="18"/>
      <c r="G28"/>
    </row>
    <row r="29" spans="1:12" s="7" customFormat="1" ht="15.75" x14ac:dyDescent="0.25">
      <c r="A29" s="47" t="s">
        <v>7</v>
      </c>
      <c r="B29" s="47"/>
      <c r="C29" s="47"/>
      <c r="D29" s="47"/>
      <c r="E29" s="9" t="s">
        <v>39</v>
      </c>
      <c r="F29" s="18"/>
      <c r="G29"/>
    </row>
    <row r="30" spans="1:12" s="7" customFormat="1" ht="15.75" customHeight="1" x14ac:dyDescent="0.25">
      <c r="A30" s="8" t="s">
        <v>8</v>
      </c>
      <c r="B30" s="18"/>
      <c r="C30" s="18"/>
      <c r="D30" s="18"/>
      <c r="E30" s="18"/>
      <c r="F30" s="18"/>
      <c r="G30"/>
    </row>
    <row r="31" spans="1:12" s="7" customFormat="1" ht="17.25" customHeight="1" x14ac:dyDescent="0.25">
      <c r="A31" s="10" t="s">
        <v>1</v>
      </c>
      <c r="B31" s="22">
        <v>1.0972999999999999</v>
      </c>
      <c r="C31" s="18"/>
      <c r="D31" s="18"/>
      <c r="E31" s="18"/>
      <c r="F31" s="18"/>
      <c r="G31" s="16"/>
      <c r="H31" s="16"/>
    </row>
    <row r="32" spans="1:12" s="7" customFormat="1" ht="18.75" customHeight="1" x14ac:dyDescent="0.25">
      <c r="A32" s="10" t="s">
        <v>9</v>
      </c>
      <c r="B32" s="22">
        <v>1.0107999999999999</v>
      </c>
      <c r="C32" s="18"/>
      <c r="D32" s="18"/>
      <c r="E32" s="18"/>
      <c r="F32" s="18"/>
      <c r="G32" s="16"/>
      <c r="H32" s="16"/>
    </row>
    <row r="33" spans="1:8" s="7" customFormat="1" ht="16.5" customHeight="1" x14ac:dyDescent="0.25">
      <c r="A33" s="14"/>
      <c r="B33" s="14"/>
      <c r="C33" s="14"/>
      <c r="D33" s="14"/>
      <c r="E33" s="14"/>
      <c r="F33" s="14"/>
      <c r="H33" s="16"/>
    </row>
    <row r="34" spans="1:8" s="7" customFormat="1" ht="16.5" customHeight="1" x14ac:dyDescent="0.25">
      <c r="A34" s="57" t="s">
        <v>17</v>
      </c>
      <c r="B34" s="57"/>
      <c r="C34" s="57"/>
      <c r="D34" s="57"/>
      <c r="E34" s="57"/>
      <c r="F34" s="57"/>
    </row>
    <row r="35" spans="1:8" s="7" customFormat="1" ht="96" customHeight="1" x14ac:dyDescent="0.25">
      <c r="A35" s="58" t="s">
        <v>42</v>
      </c>
      <c r="B35" s="59"/>
      <c r="C35" s="58" t="s">
        <v>43</v>
      </c>
      <c r="D35" s="60"/>
      <c r="E35" s="60"/>
      <c r="F35" s="59"/>
    </row>
    <row r="36" spans="1:8" s="7" customFormat="1" ht="33" customHeight="1" x14ac:dyDescent="0.25">
      <c r="A36" s="56" t="s">
        <v>44</v>
      </c>
      <c r="B36" s="56"/>
      <c r="C36" s="56"/>
      <c r="D36" s="56"/>
      <c r="E36" s="56"/>
      <c r="F36" s="56"/>
      <c r="G36" s="21">
        <f>1.0485*1.0103*1.0073*1.0048*1.0057*0.9997*1.0061*1.0016*1.0059*1.0014*1.0014*1.0014</f>
        <v>1.0972571628292613</v>
      </c>
      <c r="H36" s="8"/>
    </row>
    <row r="37" spans="1:8" s="7" customFormat="1" ht="15.75" x14ac:dyDescent="0.25">
      <c r="A37" s="54" t="s">
        <v>45</v>
      </c>
      <c r="B37" s="54"/>
      <c r="C37" s="54"/>
      <c r="D37" s="54"/>
      <c r="E37" s="54"/>
      <c r="F37" s="54"/>
      <c r="G37"/>
      <c r="H37"/>
    </row>
    <row r="38" spans="1:8" s="7" customFormat="1" ht="21.75" customHeight="1" x14ac:dyDescent="0.25">
      <c r="A38" s="55" t="s">
        <v>27</v>
      </c>
      <c r="B38" s="55"/>
      <c r="C38" s="55"/>
      <c r="D38" s="55"/>
      <c r="E38" s="55"/>
      <c r="F38" s="55"/>
      <c r="G38"/>
      <c r="H38"/>
    </row>
    <row r="39" spans="1:8" s="7" customFormat="1" ht="19.5" customHeight="1" x14ac:dyDescent="0.25">
      <c r="A39" s="53" t="s">
        <v>28</v>
      </c>
      <c r="B39" s="53"/>
      <c r="C39" s="53"/>
      <c r="D39" s="53"/>
      <c r="E39" s="53"/>
      <c r="F39" s="53"/>
      <c r="G39" s="21"/>
      <c r="H39"/>
    </row>
    <row r="40" spans="1:8" s="7" customFormat="1" ht="49.5" customHeight="1" x14ac:dyDescent="0.25">
      <c r="A40" s="50" t="s">
        <v>24</v>
      </c>
      <c r="B40" s="51"/>
      <c r="C40" s="51"/>
      <c r="D40" s="51"/>
      <c r="E40" s="51"/>
      <c r="F40" s="52"/>
      <c r="G40" s="8"/>
      <c r="H40" s="21"/>
    </row>
    <row r="41" spans="1:8" s="7" customFormat="1" ht="29.25" customHeight="1" x14ac:dyDescent="0.25">
      <c r="A41" s="53" t="s">
        <v>32</v>
      </c>
      <c r="B41" s="53"/>
      <c r="C41" s="53"/>
      <c r="D41" s="53"/>
      <c r="E41" s="53"/>
      <c r="F41" s="53"/>
      <c r="G41" s="8"/>
      <c r="H41" s="21"/>
    </row>
    <row r="42" spans="1:8" s="7" customFormat="1" ht="18" customHeight="1" x14ac:dyDescent="0.25">
      <c r="A42" s="49" t="s">
        <v>46</v>
      </c>
      <c r="B42" s="49"/>
      <c r="C42" s="49"/>
      <c r="D42" s="49"/>
      <c r="E42" s="49"/>
      <c r="F42" s="49"/>
      <c r="G42" s="8" t="s">
        <v>12</v>
      </c>
      <c r="H42" s="21">
        <f>(((POWER(1.0043,5))-1)/2)+1</f>
        <v>1.0108428483904353</v>
      </c>
    </row>
    <row r="43" spans="1:8" ht="20.25" customHeight="1" x14ac:dyDescent="0.25">
      <c r="A43" s="48" t="s">
        <v>47</v>
      </c>
      <c r="B43" s="48"/>
      <c r="C43" s="48"/>
      <c r="D43" s="48"/>
      <c r="E43" s="48"/>
      <c r="F43" s="48"/>
      <c r="G43" s="13" t="s">
        <v>11</v>
      </c>
      <c r="H43" s="20">
        <f>(1*H42)</f>
        <v>1.0108428483904353</v>
      </c>
    </row>
    <row r="44" spans="1:8" ht="15.75" x14ac:dyDescent="0.25">
      <c r="A44" s="29"/>
      <c r="B44" s="12"/>
      <c r="C44" s="12"/>
      <c r="D44" s="12"/>
      <c r="E44" s="12"/>
      <c r="F44" s="12"/>
      <c r="G44" s="8"/>
      <c r="H44" s="7"/>
    </row>
    <row r="45" spans="1:8" ht="15.75" x14ac:dyDescent="0.25">
      <c r="A45" s="29" t="s">
        <v>8</v>
      </c>
      <c r="B45" s="12"/>
      <c r="C45" s="12"/>
      <c r="D45" s="12"/>
      <c r="E45" s="12"/>
      <c r="F45" s="12"/>
      <c r="G45" s="7"/>
      <c r="H45" s="7"/>
    </row>
    <row r="46" spans="1:8" ht="15.75" x14ac:dyDescent="0.25">
      <c r="A46" s="30" t="s">
        <v>1</v>
      </c>
      <c r="B46" s="31">
        <v>1.0972999999999999</v>
      </c>
      <c r="C46" s="12"/>
      <c r="D46" s="12"/>
      <c r="E46" s="12"/>
      <c r="F46" s="12"/>
      <c r="G46" s="7"/>
      <c r="H46" s="7"/>
    </row>
    <row r="47" spans="1:8" ht="15.75" x14ac:dyDescent="0.25">
      <c r="A47" s="30" t="s">
        <v>9</v>
      </c>
      <c r="B47" s="31">
        <v>1.0107999999999999</v>
      </c>
      <c r="C47" s="12"/>
      <c r="D47" s="12"/>
      <c r="E47" s="12"/>
      <c r="F47" s="12"/>
      <c r="G47" s="7"/>
      <c r="H47" s="7"/>
    </row>
    <row r="49" spans="1:1" ht="15" x14ac:dyDescent="0.25">
      <c r="A49" s="23" t="s">
        <v>21</v>
      </c>
    </row>
    <row r="51" spans="1:1" ht="15" x14ac:dyDescent="0.25">
      <c r="A51" s="23" t="s">
        <v>48</v>
      </c>
    </row>
  </sheetData>
  <mergeCells count="32">
    <mergeCell ref="A18:G18"/>
    <mergeCell ref="A28:D28"/>
    <mergeCell ref="A43:F43"/>
    <mergeCell ref="A42:F42"/>
    <mergeCell ref="A26:F26"/>
    <mergeCell ref="A40:F40"/>
    <mergeCell ref="A39:F39"/>
    <mergeCell ref="A27:F27"/>
    <mergeCell ref="A37:F37"/>
    <mergeCell ref="A38:F38"/>
    <mergeCell ref="A36:F36"/>
    <mergeCell ref="A29:D29"/>
    <mergeCell ref="A41:F41"/>
    <mergeCell ref="A34:F34"/>
    <mergeCell ref="A35:B35"/>
    <mergeCell ref="C35:F35"/>
    <mergeCell ref="D1:G1"/>
    <mergeCell ref="A3:G3"/>
    <mergeCell ref="A4:G4"/>
    <mergeCell ref="A25:F25"/>
    <mergeCell ref="A8:F8"/>
    <mergeCell ref="A7:F7"/>
    <mergeCell ref="A10:A14"/>
    <mergeCell ref="B10:B12"/>
    <mergeCell ref="C10:C14"/>
    <mergeCell ref="D13:D14"/>
    <mergeCell ref="F10:F14"/>
    <mergeCell ref="E10:E14"/>
    <mergeCell ref="B13:B14"/>
    <mergeCell ref="D10:D12"/>
    <mergeCell ref="A23:G23"/>
    <mergeCell ref="G10:G14"/>
  </mergeCells>
  <pageMargins left="0.25" right="0.25" top="0.75" bottom="0.75" header="0.3" footer="0.3"/>
  <pageSetup paperSize="9" scale="66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РНМЦК</vt:lpstr>
      <vt:lpstr>РНМЦК!Область_печати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Главный бухгалтер Бухгалтерия</cp:lastModifiedBy>
  <cp:lastPrinted>2023-08-31T15:04:11Z</cp:lastPrinted>
  <dcterms:created xsi:type="dcterms:W3CDTF">2020-06-21T12:02:20Z</dcterms:created>
  <dcterms:modified xsi:type="dcterms:W3CDTF">2024-05-21T12:36:53Z</dcterms:modified>
</cp:coreProperties>
</file>