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iril\Desktop\Новая папка\"/>
    </mc:Choice>
  </mc:AlternateContent>
  <xr:revisionPtr revIDLastSave="0" documentId="8_{173860D8-AADE-4062-A537-36CE8C746866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RV_DATA" sheetId="9" state="hidden" r:id="rId1"/>
    <sheet name="Расчет стоимости ресурсов" sheetId="8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  <sheet name="SrcKA" sheetId="5" state="hidden" r:id="rId7"/>
  </sheets>
  <definedNames>
    <definedName name="_xlnm.Print_Titles" localSheetId="1">'Расчет стоимости ресурсов'!$4:$7</definedName>
    <definedName name="_xlnm.Print_Area" localSheetId="1">'Расчет стоимости ресурсов'!$A$1:$F$50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8" l="1"/>
  <c r="E17" i="8"/>
  <c r="E25" i="8"/>
  <c r="G47" i="9"/>
  <c r="A47" i="9"/>
  <c r="Z46" i="9"/>
  <c r="I46" i="9"/>
  <c r="D33" i="8" s="1"/>
  <c r="H46" i="9"/>
  <c r="G46" i="9"/>
  <c r="F46" i="9"/>
  <c r="E46" i="9"/>
  <c r="D46" i="9"/>
  <c r="A46" i="9"/>
  <c r="Z45" i="9"/>
  <c r="I45" i="9"/>
  <c r="H45" i="9"/>
  <c r="G45" i="9"/>
  <c r="F45" i="9"/>
  <c r="E45" i="9"/>
  <c r="D45" i="9"/>
  <c r="A45" i="9"/>
  <c r="Z44" i="9"/>
  <c r="S44" i="9"/>
  <c r="P44" i="9"/>
  <c r="N44" i="9"/>
  <c r="K44" i="9"/>
  <c r="E34" i="8" s="1"/>
  <c r="J44" i="9"/>
  <c r="H44" i="9"/>
  <c r="G44" i="9"/>
  <c r="F44" i="9"/>
  <c r="E44" i="9"/>
  <c r="Z43" i="9"/>
  <c r="S43" i="9"/>
  <c r="P43" i="9"/>
  <c r="N43" i="9"/>
  <c r="K43" i="9"/>
  <c r="E35" i="8" s="1"/>
  <c r="J43" i="9"/>
  <c r="H43" i="9"/>
  <c r="G43" i="9"/>
  <c r="F43" i="9"/>
  <c r="E43" i="9"/>
  <c r="Z42" i="9"/>
  <c r="S42" i="9"/>
  <c r="P42" i="9"/>
  <c r="N42" i="9"/>
  <c r="K42" i="9"/>
  <c r="J42" i="9"/>
  <c r="H42" i="9"/>
  <c r="G42" i="9"/>
  <c r="F42" i="9"/>
  <c r="E42" i="9"/>
  <c r="Z41" i="9"/>
  <c r="S41" i="9"/>
  <c r="P41" i="9"/>
  <c r="N41" i="9"/>
  <c r="K41" i="9"/>
  <c r="E41" i="8" s="1"/>
  <c r="J41" i="9"/>
  <c r="H41" i="9"/>
  <c r="G41" i="9"/>
  <c r="F41" i="9"/>
  <c r="E41" i="9"/>
  <c r="Z40" i="9"/>
  <c r="S40" i="9"/>
  <c r="P40" i="9"/>
  <c r="N40" i="9"/>
  <c r="K40" i="9"/>
  <c r="J40" i="9"/>
  <c r="H40" i="9"/>
  <c r="G40" i="9"/>
  <c r="F40" i="9"/>
  <c r="E40" i="9"/>
  <c r="Z39" i="9"/>
  <c r="S39" i="9"/>
  <c r="P39" i="9"/>
  <c r="N39" i="9"/>
  <c r="K39" i="9"/>
  <c r="E42" i="8" s="1"/>
  <c r="J39" i="9"/>
  <c r="H39" i="9"/>
  <c r="G39" i="9"/>
  <c r="F39" i="9"/>
  <c r="E39" i="9"/>
  <c r="Z38" i="9"/>
  <c r="S38" i="9"/>
  <c r="P38" i="9"/>
  <c r="N38" i="9"/>
  <c r="K38" i="9"/>
  <c r="E40" i="8" s="1"/>
  <c r="J38" i="9"/>
  <c r="H38" i="9"/>
  <c r="G38" i="9"/>
  <c r="F38" i="9"/>
  <c r="E38" i="9"/>
  <c r="Z37" i="9"/>
  <c r="S37" i="9"/>
  <c r="P37" i="9"/>
  <c r="N37" i="9"/>
  <c r="K37" i="9"/>
  <c r="E43" i="8" s="1"/>
  <c r="J37" i="9"/>
  <c r="H37" i="9"/>
  <c r="G37" i="9"/>
  <c r="F37" i="9"/>
  <c r="E37" i="9"/>
  <c r="Z36" i="9"/>
  <c r="S36" i="9"/>
  <c r="P36" i="9"/>
  <c r="N36" i="9"/>
  <c r="K36" i="9"/>
  <c r="E44" i="8" s="1"/>
  <c r="J36" i="9"/>
  <c r="H36" i="9"/>
  <c r="G36" i="9"/>
  <c r="F36" i="9"/>
  <c r="E36" i="9"/>
  <c r="Z35" i="9"/>
  <c r="S35" i="9"/>
  <c r="P35" i="9"/>
  <c r="N35" i="9"/>
  <c r="K35" i="9"/>
  <c r="E31" i="8" s="1"/>
  <c r="J35" i="9"/>
  <c r="H35" i="9"/>
  <c r="G35" i="9"/>
  <c r="F35" i="9"/>
  <c r="E35" i="9"/>
  <c r="Z34" i="9"/>
  <c r="S34" i="9"/>
  <c r="P34" i="9"/>
  <c r="N34" i="9"/>
  <c r="K34" i="9"/>
  <c r="J34" i="9"/>
  <c r="H34" i="9"/>
  <c r="G34" i="9"/>
  <c r="F34" i="9"/>
  <c r="E34" i="9"/>
  <c r="Z33" i="9"/>
  <c r="S33" i="9"/>
  <c r="P33" i="9"/>
  <c r="N33" i="9"/>
  <c r="K33" i="9"/>
  <c r="E37" i="8" s="1"/>
  <c r="J33" i="9"/>
  <c r="H33" i="9"/>
  <c r="G33" i="9"/>
  <c r="F33" i="9"/>
  <c r="E33" i="9"/>
  <c r="Z32" i="9"/>
  <c r="S32" i="9"/>
  <c r="P32" i="9"/>
  <c r="N32" i="9"/>
  <c r="K32" i="9"/>
  <c r="E39" i="8" s="1"/>
  <c r="J32" i="9"/>
  <c r="H32" i="9"/>
  <c r="G32" i="9"/>
  <c r="F32" i="9"/>
  <c r="E32" i="9"/>
  <c r="Z31" i="9"/>
  <c r="S31" i="9"/>
  <c r="P31" i="9"/>
  <c r="N31" i="9"/>
  <c r="K31" i="9"/>
  <c r="E46" i="8" s="1"/>
  <c r="J31" i="9"/>
  <c r="H31" i="9"/>
  <c r="G31" i="9"/>
  <c r="F31" i="9"/>
  <c r="E31" i="9"/>
  <c r="Z30" i="9"/>
  <c r="S30" i="9"/>
  <c r="P30" i="9"/>
  <c r="N30" i="9"/>
  <c r="K30" i="9"/>
  <c r="E47" i="8" s="1"/>
  <c r="J30" i="9"/>
  <c r="H30" i="9"/>
  <c r="G30" i="9"/>
  <c r="F30" i="9"/>
  <c r="E30" i="9"/>
  <c r="Z29" i="9"/>
  <c r="S29" i="9"/>
  <c r="P29" i="9"/>
  <c r="N29" i="9"/>
  <c r="K29" i="9"/>
  <c r="E36" i="8" s="1"/>
  <c r="J29" i="9"/>
  <c r="H29" i="9"/>
  <c r="G29" i="9"/>
  <c r="F29" i="9"/>
  <c r="E29" i="9"/>
  <c r="Z28" i="9"/>
  <c r="S28" i="9"/>
  <c r="P28" i="9"/>
  <c r="N28" i="9"/>
  <c r="K28" i="9"/>
  <c r="E45" i="8" s="1"/>
  <c r="J28" i="9"/>
  <c r="H28" i="9"/>
  <c r="G28" i="9"/>
  <c r="F28" i="9"/>
  <c r="E28" i="9"/>
  <c r="G27" i="9"/>
  <c r="A27" i="9"/>
  <c r="G26" i="9"/>
  <c r="A26" i="9"/>
  <c r="Z25" i="9"/>
  <c r="I25" i="9"/>
  <c r="D15" i="8" s="1"/>
  <c r="H25" i="9"/>
  <c r="G25" i="9"/>
  <c r="F25" i="9"/>
  <c r="E25" i="9"/>
  <c r="D25" i="9"/>
  <c r="A25" i="9"/>
  <c r="Z24" i="9"/>
  <c r="I24" i="9"/>
  <c r="D14" i="8" s="1"/>
  <c r="H24" i="9"/>
  <c r="G24" i="9"/>
  <c r="F24" i="9"/>
  <c r="E24" i="9"/>
  <c r="D24" i="9"/>
  <c r="A24" i="9"/>
  <c r="Z23" i="9"/>
  <c r="S23" i="9"/>
  <c r="P23" i="9"/>
  <c r="N23" i="9"/>
  <c r="K23" i="9"/>
  <c r="E16" i="8" s="1"/>
  <c r="J23" i="9"/>
  <c r="H23" i="9"/>
  <c r="G23" i="9"/>
  <c r="F23" i="9"/>
  <c r="E23" i="9"/>
  <c r="Z22" i="9"/>
  <c r="S22" i="9"/>
  <c r="P22" i="9"/>
  <c r="N22" i="9"/>
  <c r="K22" i="9"/>
  <c r="J22" i="9"/>
  <c r="H22" i="9"/>
  <c r="G22" i="9"/>
  <c r="F22" i="9"/>
  <c r="E22" i="9"/>
  <c r="Z21" i="9"/>
  <c r="S21" i="9"/>
  <c r="P21" i="9"/>
  <c r="N21" i="9"/>
  <c r="K21" i="9"/>
  <c r="E20" i="8" s="1"/>
  <c r="J21" i="9"/>
  <c r="H21" i="9"/>
  <c r="G21" i="9"/>
  <c r="F21" i="9"/>
  <c r="E21" i="9"/>
  <c r="Z20" i="9"/>
  <c r="S20" i="9"/>
  <c r="P20" i="9"/>
  <c r="N20" i="9"/>
  <c r="K20" i="9"/>
  <c r="E22" i="8" s="1"/>
  <c r="J20" i="9"/>
  <c r="H20" i="9"/>
  <c r="G20" i="9"/>
  <c r="F20" i="9"/>
  <c r="E20" i="9"/>
  <c r="Z19" i="9"/>
  <c r="S19" i="9"/>
  <c r="P19" i="9"/>
  <c r="N19" i="9"/>
  <c r="K19" i="9"/>
  <c r="J19" i="9"/>
  <c r="H19" i="9"/>
  <c r="G19" i="9"/>
  <c r="F19" i="9"/>
  <c r="E19" i="9"/>
  <c r="Z18" i="9"/>
  <c r="S18" i="9"/>
  <c r="P18" i="9"/>
  <c r="N18" i="9"/>
  <c r="K18" i="9"/>
  <c r="E23" i="8" s="1"/>
  <c r="J18" i="9"/>
  <c r="H18" i="9"/>
  <c r="G18" i="9"/>
  <c r="F18" i="9"/>
  <c r="E18" i="9"/>
  <c r="Z17" i="9"/>
  <c r="S17" i="9"/>
  <c r="P17" i="9"/>
  <c r="N17" i="9"/>
  <c r="K17" i="9"/>
  <c r="E13" i="8" s="1"/>
  <c r="J17" i="9"/>
  <c r="H17" i="9"/>
  <c r="G17" i="9"/>
  <c r="F17" i="9"/>
  <c r="E17" i="9"/>
  <c r="Z16" i="9"/>
  <c r="S16" i="9"/>
  <c r="P16" i="9"/>
  <c r="N16" i="9"/>
  <c r="K16" i="9"/>
  <c r="J16" i="9"/>
  <c r="H16" i="9"/>
  <c r="G16" i="9"/>
  <c r="F16" i="9"/>
  <c r="E16" i="9"/>
  <c r="Z15" i="9"/>
  <c r="S15" i="9"/>
  <c r="P15" i="9"/>
  <c r="N15" i="9"/>
  <c r="K15" i="9"/>
  <c r="E19" i="8" s="1"/>
  <c r="J15" i="9"/>
  <c r="H15" i="9"/>
  <c r="G15" i="9"/>
  <c r="F15" i="9"/>
  <c r="E15" i="9"/>
  <c r="Z14" i="9"/>
  <c r="S14" i="9"/>
  <c r="P14" i="9"/>
  <c r="N14" i="9"/>
  <c r="K14" i="9"/>
  <c r="E21" i="8" s="1"/>
  <c r="J14" i="9"/>
  <c r="H14" i="9"/>
  <c r="G14" i="9"/>
  <c r="F14" i="9"/>
  <c r="E14" i="9"/>
  <c r="Z13" i="9"/>
  <c r="S13" i="9"/>
  <c r="P13" i="9"/>
  <c r="N13" i="9"/>
  <c r="K13" i="9"/>
  <c r="J13" i="9"/>
  <c r="H13" i="9"/>
  <c r="G13" i="9"/>
  <c r="F13" i="9"/>
  <c r="E13" i="9"/>
  <c r="Z12" i="9"/>
  <c r="S12" i="9"/>
  <c r="P12" i="9"/>
  <c r="N12" i="9"/>
  <c r="K12" i="9"/>
  <c r="E26" i="8" s="1"/>
  <c r="J12" i="9"/>
  <c r="H12" i="9"/>
  <c r="G12" i="9"/>
  <c r="F12" i="9"/>
  <c r="E12" i="9"/>
  <c r="Z11" i="9"/>
  <c r="S11" i="9"/>
  <c r="P11" i="9"/>
  <c r="N11" i="9"/>
  <c r="K11" i="9"/>
  <c r="E18" i="8" s="1"/>
  <c r="J11" i="9"/>
  <c r="H11" i="9"/>
  <c r="G11" i="9"/>
  <c r="F11" i="9"/>
  <c r="E11" i="9"/>
  <c r="Z10" i="9"/>
  <c r="S10" i="9"/>
  <c r="P10" i="9"/>
  <c r="N10" i="9"/>
  <c r="K10" i="9"/>
  <c r="E24" i="8" s="1"/>
  <c r="J10" i="9"/>
  <c r="H10" i="9"/>
  <c r="G10" i="9"/>
  <c r="F10" i="9"/>
  <c r="E10" i="9"/>
  <c r="G9" i="9"/>
  <c r="A9" i="9"/>
  <c r="G8" i="9"/>
  <c r="A8" i="9"/>
  <c r="G7" i="9"/>
  <c r="A7" i="9"/>
  <c r="G6" i="9"/>
  <c r="A6" i="9"/>
  <c r="D32" i="8" l="1"/>
  <c r="R13" i="9"/>
  <c r="T21" i="9"/>
  <c r="R29" i="9"/>
  <c r="T29" i="9"/>
  <c r="O42" i="9"/>
  <c r="R14" i="9"/>
  <c r="M39" i="9"/>
  <c r="F42" i="8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1" i="3"/>
  <c r="Y1" i="3"/>
  <c r="CY1" i="3"/>
  <c r="CZ1" i="3"/>
  <c r="DB1" i="3" s="1"/>
  <c r="DA1" i="3"/>
  <c r="DC1" i="3"/>
  <c r="A2" i="3"/>
  <c r="Y2" i="3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L11" i="9" s="1"/>
  <c r="M11" i="9" s="1"/>
  <c r="DA28" i="3"/>
  <c r="DC28" i="3"/>
  <c r="Q11" i="9" s="1"/>
  <c r="A29" i="3"/>
  <c r="Y29" i="3"/>
  <c r="CY29" i="3"/>
  <c r="CZ29" i="3"/>
  <c r="DB29" i="3" s="1"/>
  <c r="L10" i="9" s="1"/>
  <c r="O10" i="9" s="1"/>
  <c r="DA29" i="3"/>
  <c r="DC29" i="3"/>
  <c r="Q10" i="9" s="1"/>
  <c r="R10" i="9" s="1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B32" i="3" s="1"/>
  <c r="L17" i="9" s="1"/>
  <c r="DA32" i="3"/>
  <c r="DC32" i="3"/>
  <c r="Q17" i="9" s="1"/>
  <c r="T17" i="9" s="1"/>
  <c r="A33" i="3"/>
  <c r="Y33" i="3"/>
  <c r="I16" i="9" s="1"/>
  <c r="CY33" i="3"/>
  <c r="CZ33" i="3"/>
  <c r="DB33" i="3" s="1"/>
  <c r="L16" i="9" s="1"/>
  <c r="DA33" i="3"/>
  <c r="DC33" i="3"/>
  <c r="Q16" i="9" s="1"/>
  <c r="A34" i="3"/>
  <c r="Y34" i="3"/>
  <c r="CY34" i="3"/>
  <c r="CZ34" i="3"/>
  <c r="DB34" i="3" s="1"/>
  <c r="L15" i="9" s="1"/>
  <c r="DA34" i="3"/>
  <c r="DC34" i="3"/>
  <c r="Q15" i="9" s="1"/>
  <c r="A35" i="3"/>
  <c r="Y35" i="3"/>
  <c r="CY35" i="3"/>
  <c r="CZ35" i="3"/>
  <c r="DB35" i="3" s="1"/>
  <c r="L14" i="9" s="1"/>
  <c r="DA35" i="3"/>
  <c r="DC35" i="3"/>
  <c r="Q14" i="9" s="1"/>
  <c r="A36" i="3"/>
  <c r="Y36" i="3"/>
  <c r="I13" i="9" s="1"/>
  <c r="D25" i="8" s="1"/>
  <c r="CY36" i="3"/>
  <c r="CZ36" i="3"/>
  <c r="DA36" i="3"/>
  <c r="DB36" i="3"/>
  <c r="L13" i="9" s="1"/>
  <c r="DC36" i="3"/>
  <c r="Q13" i="9" s="1"/>
  <c r="T13" i="9" s="1"/>
  <c r="A37" i="3"/>
  <c r="Y37" i="3"/>
  <c r="CY37" i="3"/>
  <c r="CZ37" i="3"/>
  <c r="DB37" i="3" s="1"/>
  <c r="L12" i="9" s="1"/>
  <c r="DA37" i="3"/>
  <c r="DC37" i="3"/>
  <c r="Q12" i="9" s="1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I19" i="9" s="1"/>
  <c r="CY40" i="3"/>
  <c r="CZ40" i="3"/>
  <c r="DA40" i="3"/>
  <c r="DB40" i="3"/>
  <c r="L19" i="9" s="1"/>
  <c r="DC40" i="3"/>
  <c r="Q19" i="9" s="1"/>
  <c r="A41" i="3"/>
  <c r="Y41" i="3"/>
  <c r="CY41" i="3"/>
  <c r="CZ41" i="3"/>
  <c r="DB41" i="3" s="1"/>
  <c r="L18" i="9" s="1"/>
  <c r="O18" i="9" s="1"/>
  <c r="DA41" i="3"/>
  <c r="DC41" i="3"/>
  <c r="Q18" i="9" s="1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I23" i="9" s="1"/>
  <c r="D16" i="8" s="1"/>
  <c r="CY48" i="3"/>
  <c r="CZ48" i="3"/>
  <c r="DA48" i="3"/>
  <c r="DB48" i="3"/>
  <c r="L23" i="9" s="1"/>
  <c r="O23" i="9" s="1"/>
  <c r="DC48" i="3"/>
  <c r="Q23" i="9" s="1"/>
  <c r="A49" i="3"/>
  <c r="Y49" i="3"/>
  <c r="CY49" i="3"/>
  <c r="CZ49" i="3"/>
  <c r="DB49" i="3" s="1"/>
  <c r="L22" i="9" s="1"/>
  <c r="O22" i="9" s="1"/>
  <c r="DA49" i="3"/>
  <c r="DC49" i="3"/>
  <c r="Q22" i="9" s="1"/>
  <c r="T22" i="9" s="1"/>
  <c r="A50" i="3"/>
  <c r="Y50" i="3"/>
  <c r="CY50" i="3"/>
  <c r="CZ50" i="3"/>
  <c r="DB50" i="3" s="1"/>
  <c r="L21" i="9" s="1"/>
  <c r="DA50" i="3"/>
  <c r="DC50" i="3"/>
  <c r="Q21" i="9" s="1"/>
  <c r="R21" i="9" s="1"/>
  <c r="A51" i="3"/>
  <c r="Y51" i="3"/>
  <c r="CY51" i="3"/>
  <c r="CZ51" i="3"/>
  <c r="DA51" i="3"/>
  <c r="DB51" i="3"/>
  <c r="DC51" i="3"/>
  <c r="A52" i="3"/>
  <c r="Y52" i="3"/>
  <c r="CY52" i="3"/>
  <c r="CZ52" i="3"/>
  <c r="DB52" i="3" s="1"/>
  <c r="L20" i="9" s="1"/>
  <c r="DA52" i="3"/>
  <c r="DC52" i="3"/>
  <c r="Q20" i="9" s="1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B58" i="3" s="1"/>
  <c r="DA58" i="3"/>
  <c r="DC58" i="3"/>
  <c r="A59" i="3"/>
  <c r="Y59" i="3"/>
  <c r="I29" i="9" s="1"/>
  <c r="CY59" i="3"/>
  <c r="CZ59" i="3"/>
  <c r="DA59" i="3"/>
  <c r="DB59" i="3"/>
  <c r="L29" i="9" s="1"/>
  <c r="DC59" i="3"/>
  <c r="Q29" i="9" s="1"/>
  <c r="A60" i="3"/>
  <c r="Y60" i="3"/>
  <c r="CY60" i="3"/>
  <c r="CZ60" i="3"/>
  <c r="DA60" i="3"/>
  <c r="DB60" i="3"/>
  <c r="L28" i="9" s="1"/>
  <c r="DC60" i="3"/>
  <c r="Q28" i="9" s="1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L35" i="9" s="1"/>
  <c r="M35" i="9" s="1"/>
  <c r="F31" i="8" s="1"/>
  <c r="DA63" i="3"/>
  <c r="DC63" i="3"/>
  <c r="Q35" i="9" s="1"/>
  <c r="A64" i="3"/>
  <c r="Y64" i="3"/>
  <c r="CY64" i="3"/>
  <c r="CZ64" i="3"/>
  <c r="DB64" i="3" s="1"/>
  <c r="L34" i="9" s="1"/>
  <c r="DA64" i="3"/>
  <c r="DC64" i="3"/>
  <c r="Q34" i="9" s="1"/>
  <c r="A65" i="3"/>
  <c r="Y65" i="3"/>
  <c r="CY65" i="3"/>
  <c r="CZ65" i="3"/>
  <c r="DA65" i="3"/>
  <c r="DB65" i="3"/>
  <c r="L33" i="9" s="1"/>
  <c r="DC65" i="3"/>
  <c r="Q33" i="9" s="1"/>
  <c r="T33" i="9" s="1"/>
  <c r="A66" i="3"/>
  <c r="Y66" i="3"/>
  <c r="CY66" i="3"/>
  <c r="CZ66" i="3"/>
  <c r="DB66" i="3" s="1"/>
  <c r="L32" i="9" s="1"/>
  <c r="DA66" i="3"/>
  <c r="DC66" i="3"/>
  <c r="Q32" i="9" s="1"/>
  <c r="A67" i="3"/>
  <c r="Y67" i="3"/>
  <c r="CY67" i="3"/>
  <c r="CZ67" i="3"/>
  <c r="DB67" i="3" s="1"/>
  <c r="L31" i="9" s="1"/>
  <c r="DA67" i="3"/>
  <c r="DC67" i="3"/>
  <c r="Q31" i="9" s="1"/>
  <c r="A68" i="3"/>
  <c r="Y68" i="3"/>
  <c r="CY68" i="3"/>
  <c r="CZ68" i="3"/>
  <c r="DA68" i="3"/>
  <c r="DB68" i="3"/>
  <c r="L30" i="9" s="1"/>
  <c r="O30" i="9" s="1"/>
  <c r="DC68" i="3"/>
  <c r="Q30" i="9" s="1"/>
  <c r="R30" i="9" s="1"/>
  <c r="A69" i="3"/>
  <c r="Y69" i="3"/>
  <c r="CY69" i="3"/>
  <c r="CZ69" i="3"/>
  <c r="DB69" i="3" s="1"/>
  <c r="DA69" i="3"/>
  <c r="DC69" i="3"/>
  <c r="A70" i="3"/>
  <c r="Y70" i="3"/>
  <c r="I38" i="9" s="1"/>
  <c r="D40" i="8" s="1"/>
  <c r="CY70" i="3"/>
  <c r="CZ70" i="3"/>
  <c r="DA70" i="3"/>
  <c r="DB70" i="3"/>
  <c r="L38" i="9" s="1"/>
  <c r="O38" i="9" s="1"/>
  <c r="DC70" i="3"/>
  <c r="Q38" i="9" s="1"/>
  <c r="R38" i="9" s="1"/>
  <c r="A71" i="3"/>
  <c r="Y71" i="3"/>
  <c r="CY71" i="3"/>
  <c r="CZ71" i="3"/>
  <c r="DA71" i="3"/>
  <c r="DB71" i="3"/>
  <c r="L37" i="9" s="1"/>
  <c r="DC71" i="3"/>
  <c r="Q37" i="9" s="1"/>
  <c r="R37" i="9" s="1"/>
  <c r="A72" i="3"/>
  <c r="Y72" i="3"/>
  <c r="CY72" i="3"/>
  <c r="CZ72" i="3"/>
  <c r="DB72" i="3" s="1"/>
  <c r="L36" i="9" s="1"/>
  <c r="DA72" i="3"/>
  <c r="DC72" i="3"/>
  <c r="Q36" i="9" s="1"/>
  <c r="A73" i="3"/>
  <c r="Y73" i="3"/>
  <c r="CY73" i="3"/>
  <c r="CZ73" i="3"/>
  <c r="DA73" i="3"/>
  <c r="DB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L40" i="9" s="1"/>
  <c r="DA75" i="3"/>
  <c r="DC75" i="3"/>
  <c r="Q40" i="9" s="1"/>
  <c r="A76" i="3"/>
  <c r="Y76" i="3"/>
  <c r="I39" i="9" s="1"/>
  <c r="D42" i="8" s="1"/>
  <c r="CY76" i="3"/>
  <c r="CZ76" i="3"/>
  <c r="DB76" i="3" s="1"/>
  <c r="L39" i="9" s="1"/>
  <c r="DA76" i="3"/>
  <c r="DC76" i="3"/>
  <c r="Q39" i="9" s="1"/>
  <c r="A77" i="3"/>
  <c r="Y77" i="3"/>
  <c r="CY77" i="3"/>
  <c r="CZ77" i="3"/>
  <c r="DB77" i="3" s="1"/>
  <c r="DA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B81" i="3" s="1"/>
  <c r="DA81" i="3"/>
  <c r="DC81" i="3"/>
  <c r="A82" i="3"/>
  <c r="Y82" i="3"/>
  <c r="CY82" i="3"/>
  <c r="CZ82" i="3"/>
  <c r="DB82" i="3" s="1"/>
  <c r="DA82" i="3"/>
  <c r="DC82" i="3"/>
  <c r="A83" i="3"/>
  <c r="Y83" i="3"/>
  <c r="CX83" i="3" s="1"/>
  <c r="CY83" i="3"/>
  <c r="CZ83" i="3"/>
  <c r="DB83" i="3" s="1"/>
  <c r="L44" i="9" s="1"/>
  <c r="DA83" i="3"/>
  <c r="DC83" i="3"/>
  <c r="Q44" i="9" s="1"/>
  <c r="A84" i="3"/>
  <c r="Y84" i="3"/>
  <c r="CY84" i="3"/>
  <c r="CZ84" i="3"/>
  <c r="DB84" i="3" s="1"/>
  <c r="L43" i="9" s="1"/>
  <c r="DA84" i="3"/>
  <c r="DC84" i="3"/>
  <c r="Q43" i="9" s="1"/>
  <c r="A85" i="3"/>
  <c r="Y85" i="3"/>
  <c r="I42" i="9" s="1"/>
  <c r="D38" i="8" s="1"/>
  <c r="CY85" i="3"/>
  <c r="CZ85" i="3"/>
  <c r="DB85" i="3" s="1"/>
  <c r="L42" i="9" s="1"/>
  <c r="M42" i="9" s="1"/>
  <c r="F38" i="8" s="1"/>
  <c r="DA85" i="3"/>
  <c r="DC85" i="3"/>
  <c r="Q42" i="9" s="1"/>
  <c r="T42" i="9" s="1"/>
  <c r="A86" i="3"/>
  <c r="Y86" i="3"/>
  <c r="CY86" i="3"/>
  <c r="CZ86" i="3"/>
  <c r="DB86" i="3" s="1"/>
  <c r="DA86" i="3"/>
  <c r="DC86" i="3"/>
  <c r="A87" i="3"/>
  <c r="Y87" i="3"/>
  <c r="I41" i="9" s="1"/>
  <c r="D41" i="8" s="1"/>
  <c r="CY87" i="3"/>
  <c r="CZ87" i="3"/>
  <c r="DA87" i="3"/>
  <c r="DB87" i="3"/>
  <c r="L41" i="9" s="1"/>
  <c r="DC87" i="3"/>
  <c r="Q41" i="9" s="1"/>
  <c r="T41" i="9" s="1"/>
  <c r="A88" i="3"/>
  <c r="Y88" i="3"/>
  <c r="CX88" i="3" s="1"/>
  <c r="DH88" i="3" s="1"/>
  <c r="CU88" i="3"/>
  <c r="CY88" i="3"/>
  <c r="CZ88" i="3"/>
  <c r="DB88" i="3" s="1"/>
  <c r="DA88" i="3"/>
  <c r="DC88" i="3"/>
  <c r="DG88" i="3"/>
  <c r="DI88" i="3"/>
  <c r="DJ88" i="3" s="1"/>
  <c r="A89" i="3"/>
  <c r="Y89" i="3"/>
  <c r="CW89" i="3"/>
  <c r="CX89" i="3"/>
  <c r="DF89" i="3" s="1"/>
  <c r="CY89" i="3"/>
  <c r="CZ89" i="3"/>
  <c r="DA89" i="3"/>
  <c r="DB89" i="3"/>
  <c r="DC89" i="3"/>
  <c r="A90" i="3"/>
  <c r="Y90" i="3"/>
  <c r="CX90" i="3" s="1"/>
  <c r="DH90" i="3" s="1"/>
  <c r="CY90" i="3"/>
  <c r="CZ90" i="3"/>
  <c r="DB90" i="3" s="1"/>
  <c r="DA90" i="3"/>
  <c r="DC90" i="3"/>
  <c r="DF90" i="3"/>
  <c r="DG90" i="3"/>
  <c r="DJ90" i="3" s="1"/>
  <c r="DI90" i="3"/>
  <c r="A91" i="3"/>
  <c r="Y91" i="3"/>
  <c r="CW91" i="3" s="1"/>
  <c r="CY91" i="3"/>
  <c r="CZ91" i="3"/>
  <c r="DB91" i="3" s="1"/>
  <c r="DA91" i="3"/>
  <c r="DC91" i="3"/>
  <c r="A92" i="3"/>
  <c r="Y92" i="3"/>
  <c r="CX92" i="3" s="1"/>
  <c r="DH92" i="3" s="1"/>
  <c r="CY92" i="3"/>
  <c r="CZ92" i="3"/>
  <c r="DB92" i="3" s="1"/>
  <c r="DA92" i="3"/>
  <c r="DC92" i="3"/>
  <c r="DF92" i="3"/>
  <c r="DG92" i="3"/>
  <c r="DJ92" i="3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AC32" i="1"/>
  <c r="CQ32" i="1" s="1"/>
  <c r="P32" i="1" s="1"/>
  <c r="AE32" i="1"/>
  <c r="AF32" i="1"/>
  <c r="AG32" i="1"/>
  <c r="CU32" i="1" s="1"/>
  <c r="T32" i="1" s="1"/>
  <c r="AH32" i="1"/>
  <c r="CV32" i="1" s="1"/>
  <c r="U32" i="1" s="1"/>
  <c r="AI32" i="1"/>
  <c r="AJ32" i="1"/>
  <c r="CX32" i="1" s="1"/>
  <c r="W32" i="1" s="1"/>
  <c r="CS32" i="1"/>
  <c r="CW32" i="1"/>
  <c r="V32" i="1" s="1"/>
  <c r="FR32" i="1"/>
  <c r="GL32" i="1"/>
  <c r="GN32" i="1"/>
  <c r="GO32" i="1"/>
  <c r="GV32" i="1"/>
  <c r="HC32" i="1"/>
  <c r="GX32" i="1" s="1"/>
  <c r="C33" i="1"/>
  <c r="D33" i="1"/>
  <c r="I33" i="1"/>
  <c r="K33" i="1"/>
  <c r="AC33" i="1"/>
  <c r="AE33" i="1"/>
  <c r="AF33" i="1"/>
  <c r="AG33" i="1"/>
  <c r="CU33" i="1" s="1"/>
  <c r="T33" i="1" s="1"/>
  <c r="AH33" i="1"/>
  <c r="AI33" i="1"/>
  <c r="CW33" i="1" s="1"/>
  <c r="V33" i="1" s="1"/>
  <c r="AJ33" i="1"/>
  <c r="CR33" i="1"/>
  <c r="Q33" i="1" s="1"/>
  <c r="CV33" i="1"/>
  <c r="CX33" i="1"/>
  <c r="W33" i="1" s="1"/>
  <c r="FR33" i="1"/>
  <c r="GL33" i="1"/>
  <c r="GN33" i="1"/>
  <c r="GO33" i="1"/>
  <c r="GV33" i="1"/>
  <c r="HC33" i="1" s="1"/>
  <c r="GX33" i="1" s="1"/>
  <c r="C34" i="1"/>
  <c r="D34" i="1"/>
  <c r="I34" i="1"/>
  <c r="K34" i="1"/>
  <c r="AC34" i="1"/>
  <c r="CQ34" i="1" s="1"/>
  <c r="AE34" i="1"/>
  <c r="CR34" i="1" s="1"/>
  <c r="Q34" i="1" s="1"/>
  <c r="AF34" i="1"/>
  <c r="AG34" i="1"/>
  <c r="CU34" i="1" s="1"/>
  <c r="AH34" i="1"/>
  <c r="AI34" i="1"/>
  <c r="CW34" i="1" s="1"/>
  <c r="V34" i="1" s="1"/>
  <c r="AJ34" i="1"/>
  <c r="CX34" i="1" s="1"/>
  <c r="CV34" i="1"/>
  <c r="FR34" i="1"/>
  <c r="GL34" i="1"/>
  <c r="GN34" i="1"/>
  <c r="CB37" i="1" s="1"/>
  <c r="GO34" i="1"/>
  <c r="GV34" i="1"/>
  <c r="HC34" i="1"/>
  <c r="GX34" i="1" s="1"/>
  <c r="C35" i="1"/>
  <c r="D35" i="1"/>
  <c r="I35" i="1"/>
  <c r="K35" i="1"/>
  <c r="AC35" i="1"/>
  <c r="AE35" i="1"/>
  <c r="AF35" i="1"/>
  <c r="AG35" i="1"/>
  <c r="CU35" i="1" s="1"/>
  <c r="AH35" i="1"/>
  <c r="AI35" i="1"/>
  <c r="CW35" i="1" s="1"/>
  <c r="AJ35" i="1"/>
  <c r="CX35" i="1" s="1"/>
  <c r="CQ35" i="1"/>
  <c r="P35" i="1" s="1"/>
  <c r="CV35" i="1"/>
  <c r="FR35" i="1"/>
  <c r="GL35" i="1"/>
  <c r="GN35" i="1"/>
  <c r="GO35" i="1"/>
  <c r="GV35" i="1"/>
  <c r="HC35" i="1" s="1"/>
  <c r="B37" i="1"/>
  <c r="B30" i="1" s="1"/>
  <c r="C37" i="1"/>
  <c r="C30" i="1" s="1"/>
  <c r="D37" i="1"/>
  <c r="D30" i="1" s="1"/>
  <c r="F37" i="1"/>
  <c r="F30" i="1" s="1"/>
  <c r="G37" i="1"/>
  <c r="BC37" i="1"/>
  <c r="BX37" i="1"/>
  <c r="AO37" i="1" s="1"/>
  <c r="AO30" i="1" s="1"/>
  <c r="BZ37" i="1"/>
  <c r="CK37" i="1"/>
  <c r="CK30" i="1" s="1"/>
  <c r="CL37" i="1"/>
  <c r="CL30" i="1" s="1"/>
  <c r="CM37" i="1"/>
  <c r="BD37" i="1" s="1"/>
  <c r="F62" i="1" s="1"/>
  <c r="F41" i="1"/>
  <c r="D67" i="1"/>
  <c r="E69" i="1"/>
  <c r="Z69" i="1"/>
  <c r="AA69" i="1"/>
  <c r="AM69" i="1"/>
  <c r="AN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C71" i="1"/>
  <c r="D71" i="1"/>
  <c r="I71" i="1"/>
  <c r="K71" i="1"/>
  <c r="AC71" i="1"/>
  <c r="AE71" i="1"/>
  <c r="CS71" i="1" s="1"/>
  <c r="AF71" i="1"/>
  <c r="AG71" i="1"/>
  <c r="CU71" i="1" s="1"/>
  <c r="AH71" i="1"/>
  <c r="CV71" i="1" s="1"/>
  <c r="U71" i="1" s="1"/>
  <c r="AI71" i="1"/>
  <c r="CW71" i="1" s="1"/>
  <c r="V71" i="1" s="1"/>
  <c r="AI80" i="1" s="1"/>
  <c r="AJ71" i="1"/>
  <c r="CT71" i="1"/>
  <c r="S71" i="1" s="1"/>
  <c r="CX71" i="1"/>
  <c r="W71" i="1" s="1"/>
  <c r="FR71" i="1"/>
  <c r="BY80" i="1" s="1"/>
  <c r="GL71" i="1"/>
  <c r="GN71" i="1"/>
  <c r="GO71" i="1"/>
  <c r="CC80" i="1" s="1"/>
  <c r="CC69" i="1" s="1"/>
  <c r="GV71" i="1"/>
  <c r="HC71" i="1" s="1"/>
  <c r="GX71" i="1" s="1"/>
  <c r="CJ80" i="1" s="1"/>
  <c r="C72" i="1"/>
  <c r="D72" i="1"/>
  <c r="I72" i="1"/>
  <c r="K72" i="1"/>
  <c r="AC72" i="1"/>
  <c r="AE72" i="1"/>
  <c r="AF72" i="1"/>
  <c r="AG72" i="1"/>
  <c r="CU72" i="1" s="1"/>
  <c r="T72" i="1" s="1"/>
  <c r="AH72" i="1"/>
  <c r="CV72" i="1" s="1"/>
  <c r="U72" i="1" s="1"/>
  <c r="AI72" i="1"/>
  <c r="AJ72" i="1"/>
  <c r="CX72" i="1" s="1"/>
  <c r="W72" i="1" s="1"/>
  <c r="CR72" i="1"/>
  <c r="Q72" i="1" s="1"/>
  <c r="CS72" i="1"/>
  <c r="CW72" i="1"/>
  <c r="V72" i="1" s="1"/>
  <c r="FR72" i="1"/>
  <c r="GL72" i="1"/>
  <c r="GN72" i="1"/>
  <c r="GO72" i="1"/>
  <c r="GV72" i="1"/>
  <c r="HC72" i="1" s="1"/>
  <c r="GX72" i="1" s="1"/>
  <c r="C73" i="1"/>
  <c r="D73" i="1"/>
  <c r="I73" i="1"/>
  <c r="K73" i="1"/>
  <c r="AC73" i="1"/>
  <c r="AE73" i="1"/>
  <c r="AF73" i="1"/>
  <c r="AG73" i="1"/>
  <c r="CU73" i="1" s="1"/>
  <c r="T73" i="1" s="1"/>
  <c r="AH73" i="1"/>
  <c r="AI73" i="1"/>
  <c r="CW73" i="1" s="1"/>
  <c r="V73" i="1" s="1"/>
  <c r="AJ73" i="1"/>
  <c r="CX73" i="1" s="1"/>
  <c r="W73" i="1" s="1"/>
  <c r="CT73" i="1"/>
  <c r="S73" i="1" s="1"/>
  <c r="CV73" i="1"/>
  <c r="U73" i="1" s="1"/>
  <c r="FR73" i="1"/>
  <c r="GL73" i="1"/>
  <c r="GN73" i="1"/>
  <c r="GO73" i="1"/>
  <c r="GV73" i="1"/>
  <c r="HC73" i="1" s="1"/>
  <c r="GX73" i="1" s="1"/>
  <c r="C74" i="1"/>
  <c r="D74" i="1"/>
  <c r="I74" i="1"/>
  <c r="K74" i="1"/>
  <c r="AC74" i="1"/>
  <c r="CQ74" i="1" s="1"/>
  <c r="P74" i="1" s="1"/>
  <c r="AE74" i="1"/>
  <c r="AF74" i="1"/>
  <c r="AG74" i="1"/>
  <c r="AH74" i="1"/>
  <c r="CV74" i="1" s="1"/>
  <c r="U74" i="1" s="1"/>
  <c r="AI74" i="1"/>
  <c r="AJ74" i="1"/>
  <c r="CX74" i="1" s="1"/>
  <c r="W74" i="1" s="1"/>
  <c r="CS74" i="1"/>
  <c r="CT74" i="1"/>
  <c r="S74" i="1" s="1"/>
  <c r="CU74" i="1"/>
  <c r="T74" i="1" s="1"/>
  <c r="CW74" i="1"/>
  <c r="V74" i="1" s="1"/>
  <c r="FR74" i="1"/>
  <c r="GL74" i="1"/>
  <c r="GN74" i="1"/>
  <c r="GO74" i="1"/>
  <c r="GV74" i="1"/>
  <c r="HC74" i="1" s="1"/>
  <c r="GX74" i="1" s="1"/>
  <c r="I75" i="1"/>
  <c r="AC75" i="1"/>
  <c r="CQ75" i="1" s="1"/>
  <c r="P75" i="1" s="1"/>
  <c r="AE75" i="1"/>
  <c r="AF75" i="1"/>
  <c r="AG75" i="1"/>
  <c r="AH75" i="1"/>
  <c r="CV75" i="1" s="1"/>
  <c r="U75" i="1" s="1"/>
  <c r="AI75" i="1"/>
  <c r="CW75" i="1" s="1"/>
  <c r="V75" i="1" s="1"/>
  <c r="AJ75" i="1"/>
  <c r="CX75" i="1" s="1"/>
  <c r="W75" i="1" s="1"/>
  <c r="CU75" i="1"/>
  <c r="T75" i="1" s="1"/>
  <c r="FR75" i="1"/>
  <c r="GL75" i="1"/>
  <c r="GN75" i="1"/>
  <c r="GO75" i="1"/>
  <c r="GV75" i="1"/>
  <c r="HC75" i="1" s="1"/>
  <c r="GX75" i="1"/>
  <c r="I76" i="1"/>
  <c r="R76" i="1"/>
  <c r="GK76" i="1" s="1"/>
  <c r="AC76" i="1"/>
  <c r="AD76" i="1"/>
  <c r="AE76" i="1"/>
  <c r="AF76" i="1"/>
  <c r="AG76" i="1"/>
  <c r="CU76" i="1" s="1"/>
  <c r="T76" i="1" s="1"/>
  <c r="AH76" i="1"/>
  <c r="CV76" i="1" s="1"/>
  <c r="U76" i="1" s="1"/>
  <c r="AI76" i="1"/>
  <c r="AJ76" i="1"/>
  <c r="CQ76" i="1"/>
  <c r="CR76" i="1"/>
  <c r="Q76" i="1" s="1"/>
  <c r="CS76" i="1"/>
  <c r="CT76" i="1"/>
  <c r="CW76" i="1"/>
  <c r="V76" i="1" s="1"/>
  <c r="CX76" i="1"/>
  <c r="W76" i="1" s="1"/>
  <c r="FR76" i="1"/>
  <c r="GL76" i="1"/>
  <c r="GN76" i="1"/>
  <c r="GO76" i="1"/>
  <c r="GV76" i="1"/>
  <c r="HC76" i="1"/>
  <c r="GX76" i="1" s="1"/>
  <c r="AC77" i="1"/>
  <c r="AE77" i="1"/>
  <c r="AF77" i="1"/>
  <c r="AG77" i="1"/>
  <c r="CU77" i="1" s="1"/>
  <c r="T77" i="1" s="1"/>
  <c r="AH77" i="1"/>
  <c r="AI77" i="1"/>
  <c r="CW77" i="1" s="1"/>
  <c r="V77" i="1" s="1"/>
  <c r="AJ77" i="1"/>
  <c r="CX77" i="1" s="1"/>
  <c r="W77" i="1" s="1"/>
  <c r="CS77" i="1"/>
  <c r="CV77" i="1"/>
  <c r="U77" i="1" s="1"/>
  <c r="FR77" i="1"/>
  <c r="GL77" i="1"/>
  <c r="GN77" i="1"/>
  <c r="GO77" i="1"/>
  <c r="GV77" i="1"/>
  <c r="HC77" i="1" s="1"/>
  <c r="GX77" i="1"/>
  <c r="R78" i="1"/>
  <c r="GK78" i="1" s="1"/>
  <c r="AC78" i="1"/>
  <c r="CQ78" i="1" s="1"/>
  <c r="P78" i="1" s="1"/>
  <c r="AD78" i="1"/>
  <c r="AE78" i="1"/>
  <c r="AF78" i="1"/>
  <c r="AG78" i="1"/>
  <c r="CU78" i="1" s="1"/>
  <c r="T78" i="1" s="1"/>
  <c r="AH78" i="1"/>
  <c r="CV78" i="1" s="1"/>
  <c r="U78" i="1" s="1"/>
  <c r="AI78" i="1"/>
  <c r="AJ78" i="1"/>
  <c r="CX78" i="1" s="1"/>
  <c r="W78" i="1" s="1"/>
  <c r="CR78" i="1"/>
  <c r="Q78" i="1" s="1"/>
  <c r="CS78" i="1"/>
  <c r="CW78" i="1"/>
  <c r="V78" i="1" s="1"/>
  <c r="FR78" i="1"/>
  <c r="GL78" i="1"/>
  <c r="GN78" i="1"/>
  <c r="GO78" i="1"/>
  <c r="GV78" i="1"/>
  <c r="HC78" i="1"/>
  <c r="GX78" i="1" s="1"/>
  <c r="B80" i="1"/>
  <c r="B69" i="1" s="1"/>
  <c r="C80" i="1"/>
  <c r="C69" i="1" s="1"/>
  <c r="D80" i="1"/>
  <c r="D69" i="1" s="1"/>
  <c r="F80" i="1"/>
  <c r="F69" i="1" s="1"/>
  <c r="G80" i="1"/>
  <c r="BX80" i="1"/>
  <c r="BX69" i="1" s="1"/>
  <c r="CK80" i="1"/>
  <c r="CK69" i="1" s="1"/>
  <c r="CL80" i="1"/>
  <c r="CL69" i="1" s="1"/>
  <c r="CM80" i="1"/>
  <c r="CM69" i="1" s="1"/>
  <c r="B110" i="1"/>
  <c r="B26" i="1" s="1"/>
  <c r="C110" i="1"/>
  <c r="C26" i="1" s="1"/>
  <c r="D110" i="1"/>
  <c r="D26" i="1" s="1"/>
  <c r="F110" i="1"/>
  <c r="F26" i="1" s="1"/>
  <c r="G110" i="1"/>
  <c r="D140" i="1"/>
  <c r="E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EH142" i="1"/>
  <c r="EI142" i="1"/>
  <c r="EJ142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Y142" i="1"/>
  <c r="EZ142" i="1"/>
  <c r="FA142" i="1"/>
  <c r="FB142" i="1"/>
  <c r="FC142" i="1"/>
  <c r="FD142" i="1"/>
  <c r="FE142" i="1"/>
  <c r="FF142" i="1"/>
  <c r="FG142" i="1"/>
  <c r="FH142" i="1"/>
  <c r="FI142" i="1"/>
  <c r="FJ142" i="1"/>
  <c r="FK142" i="1"/>
  <c r="FL142" i="1"/>
  <c r="FM142" i="1"/>
  <c r="FN142" i="1"/>
  <c r="FO142" i="1"/>
  <c r="FP142" i="1"/>
  <c r="FQ142" i="1"/>
  <c r="FR142" i="1"/>
  <c r="FS142" i="1"/>
  <c r="FT142" i="1"/>
  <c r="FU142" i="1"/>
  <c r="FV142" i="1"/>
  <c r="FW142" i="1"/>
  <c r="FX142" i="1"/>
  <c r="FY142" i="1"/>
  <c r="FZ142" i="1"/>
  <c r="GA142" i="1"/>
  <c r="GB142" i="1"/>
  <c r="GC142" i="1"/>
  <c r="GD142" i="1"/>
  <c r="GE142" i="1"/>
  <c r="GF142" i="1"/>
  <c r="GG142" i="1"/>
  <c r="GH142" i="1"/>
  <c r="GI142" i="1"/>
  <c r="GJ142" i="1"/>
  <c r="GK142" i="1"/>
  <c r="GL142" i="1"/>
  <c r="GM142" i="1"/>
  <c r="GN142" i="1"/>
  <c r="GO142" i="1"/>
  <c r="GP142" i="1"/>
  <c r="GQ142" i="1"/>
  <c r="GR142" i="1"/>
  <c r="GS142" i="1"/>
  <c r="GT142" i="1"/>
  <c r="GU142" i="1"/>
  <c r="GV142" i="1"/>
  <c r="GW142" i="1"/>
  <c r="GX142" i="1"/>
  <c r="D144" i="1"/>
  <c r="D146" i="1"/>
  <c r="E146" i="1"/>
  <c r="Z146" i="1"/>
  <c r="AA146" i="1"/>
  <c r="AM146" i="1"/>
  <c r="AN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EG146" i="1"/>
  <c r="EH146" i="1"/>
  <c r="EI146" i="1"/>
  <c r="EJ146" i="1"/>
  <c r="EK146" i="1"/>
  <c r="EL146" i="1"/>
  <c r="EM146" i="1"/>
  <c r="EN146" i="1"/>
  <c r="EO146" i="1"/>
  <c r="EP146" i="1"/>
  <c r="EQ146" i="1"/>
  <c r="ER146" i="1"/>
  <c r="ES146" i="1"/>
  <c r="ET146" i="1"/>
  <c r="EU146" i="1"/>
  <c r="EV146" i="1"/>
  <c r="EW146" i="1"/>
  <c r="EX146" i="1"/>
  <c r="EY146" i="1"/>
  <c r="EZ146" i="1"/>
  <c r="FA146" i="1"/>
  <c r="FB146" i="1"/>
  <c r="FC146" i="1"/>
  <c r="FD146" i="1"/>
  <c r="FE146" i="1"/>
  <c r="FF146" i="1"/>
  <c r="FG146" i="1"/>
  <c r="FH146" i="1"/>
  <c r="FI146" i="1"/>
  <c r="FJ146" i="1"/>
  <c r="FK146" i="1"/>
  <c r="FL146" i="1"/>
  <c r="FM146" i="1"/>
  <c r="FN146" i="1"/>
  <c r="FO146" i="1"/>
  <c r="FP146" i="1"/>
  <c r="FQ146" i="1"/>
  <c r="FR146" i="1"/>
  <c r="FS146" i="1"/>
  <c r="FT146" i="1"/>
  <c r="FU146" i="1"/>
  <c r="FV146" i="1"/>
  <c r="FW146" i="1"/>
  <c r="FX146" i="1"/>
  <c r="FY146" i="1"/>
  <c r="FZ146" i="1"/>
  <c r="GA146" i="1"/>
  <c r="GB146" i="1"/>
  <c r="GC146" i="1"/>
  <c r="GD146" i="1"/>
  <c r="GE146" i="1"/>
  <c r="GF146" i="1"/>
  <c r="GG146" i="1"/>
  <c r="GH146" i="1"/>
  <c r="GI146" i="1"/>
  <c r="GJ146" i="1"/>
  <c r="GK146" i="1"/>
  <c r="GL146" i="1"/>
  <c r="GM146" i="1"/>
  <c r="GN146" i="1"/>
  <c r="GO146" i="1"/>
  <c r="GP146" i="1"/>
  <c r="GQ146" i="1"/>
  <c r="GR146" i="1"/>
  <c r="GS146" i="1"/>
  <c r="GT146" i="1"/>
  <c r="GU146" i="1"/>
  <c r="GV146" i="1"/>
  <c r="GW146" i="1"/>
  <c r="GX146" i="1"/>
  <c r="C148" i="1"/>
  <c r="D148" i="1"/>
  <c r="I148" i="1"/>
  <c r="K148" i="1"/>
  <c r="P148" i="1"/>
  <c r="AC148" i="1"/>
  <c r="AE148" i="1"/>
  <c r="AF148" i="1"/>
  <c r="CT148" i="1" s="1"/>
  <c r="S148" i="1" s="1"/>
  <c r="AG148" i="1"/>
  <c r="AH148" i="1"/>
  <c r="CV148" i="1" s="1"/>
  <c r="U148" i="1" s="1"/>
  <c r="AI148" i="1"/>
  <c r="CW148" i="1" s="1"/>
  <c r="V148" i="1" s="1"/>
  <c r="AJ148" i="1"/>
  <c r="CX148" i="1" s="1"/>
  <c r="W148" i="1" s="1"/>
  <c r="CQ148" i="1"/>
  <c r="CS148" i="1"/>
  <c r="CU148" i="1"/>
  <c r="FR148" i="1"/>
  <c r="GL148" i="1"/>
  <c r="GN148" i="1"/>
  <c r="GO148" i="1"/>
  <c r="GV148" i="1"/>
  <c r="HC148" i="1"/>
  <c r="GX148" i="1" s="1"/>
  <c r="C149" i="1"/>
  <c r="D149" i="1"/>
  <c r="I149" i="1"/>
  <c r="K149" i="1"/>
  <c r="AC149" i="1"/>
  <c r="AE149" i="1"/>
  <c r="AF149" i="1"/>
  <c r="AG149" i="1"/>
  <c r="CU149" i="1" s="1"/>
  <c r="T149" i="1" s="1"/>
  <c r="AH149" i="1"/>
  <c r="AI149" i="1"/>
  <c r="CW149" i="1" s="1"/>
  <c r="V149" i="1" s="1"/>
  <c r="AJ149" i="1"/>
  <c r="CR149" i="1"/>
  <c r="Q149" i="1" s="1"/>
  <c r="CV149" i="1"/>
  <c r="U149" i="1" s="1"/>
  <c r="CX149" i="1"/>
  <c r="W149" i="1" s="1"/>
  <c r="FR149" i="1"/>
  <c r="BY159" i="1" s="1"/>
  <c r="AP159" i="1" s="1"/>
  <c r="GL149" i="1"/>
  <c r="GN149" i="1"/>
  <c r="GO149" i="1"/>
  <c r="GV149" i="1"/>
  <c r="HC149" i="1" s="1"/>
  <c r="GX149" i="1" s="1"/>
  <c r="C150" i="1"/>
  <c r="D150" i="1"/>
  <c r="I150" i="1"/>
  <c r="K150" i="1"/>
  <c r="AC150" i="1"/>
  <c r="AE150" i="1"/>
  <c r="AF150" i="1"/>
  <c r="AG150" i="1"/>
  <c r="CU150" i="1" s="1"/>
  <c r="T150" i="1" s="1"/>
  <c r="AH150" i="1"/>
  <c r="CV150" i="1" s="1"/>
  <c r="AI150" i="1"/>
  <c r="CW150" i="1" s="1"/>
  <c r="V150" i="1" s="1"/>
  <c r="AJ150" i="1"/>
  <c r="CX150" i="1" s="1"/>
  <c r="CQ150" i="1"/>
  <c r="FR150" i="1"/>
  <c r="GL150" i="1"/>
  <c r="GN150" i="1"/>
  <c r="GO150" i="1"/>
  <c r="GV150" i="1"/>
  <c r="HC150" i="1" s="1"/>
  <c r="C151" i="1"/>
  <c r="D151" i="1"/>
  <c r="I151" i="1"/>
  <c r="K151" i="1"/>
  <c r="U151" i="1"/>
  <c r="AC151" i="1"/>
  <c r="AE151" i="1"/>
  <c r="AF151" i="1"/>
  <c r="AG151" i="1"/>
  <c r="CU151" i="1" s="1"/>
  <c r="T151" i="1" s="1"/>
  <c r="AH151" i="1"/>
  <c r="AI151" i="1"/>
  <c r="CW151" i="1" s="1"/>
  <c r="V151" i="1" s="1"/>
  <c r="AJ151" i="1"/>
  <c r="CX151" i="1" s="1"/>
  <c r="W151" i="1" s="1"/>
  <c r="CT151" i="1"/>
  <c r="CV151" i="1"/>
  <c r="FR151" i="1"/>
  <c r="GL151" i="1"/>
  <c r="GN151" i="1"/>
  <c r="GO151" i="1"/>
  <c r="GV151" i="1"/>
  <c r="HC151" i="1" s="1"/>
  <c r="GX151" i="1" s="1"/>
  <c r="C152" i="1"/>
  <c r="D152" i="1"/>
  <c r="I152" i="1"/>
  <c r="K152" i="1"/>
  <c r="P152" i="1"/>
  <c r="AC152" i="1"/>
  <c r="AE152" i="1"/>
  <c r="AF152" i="1"/>
  <c r="AG152" i="1"/>
  <c r="CU152" i="1" s="1"/>
  <c r="T152" i="1" s="1"/>
  <c r="AH152" i="1"/>
  <c r="CV152" i="1" s="1"/>
  <c r="U152" i="1" s="1"/>
  <c r="AI152" i="1"/>
  <c r="CW152" i="1" s="1"/>
  <c r="V152" i="1" s="1"/>
  <c r="AJ152" i="1"/>
  <c r="CX152" i="1" s="1"/>
  <c r="CQ152" i="1"/>
  <c r="FR152" i="1"/>
  <c r="GL152" i="1"/>
  <c r="GN152" i="1"/>
  <c r="GO152" i="1"/>
  <c r="GV152" i="1"/>
  <c r="HC152" i="1" s="1"/>
  <c r="GX152" i="1" s="1"/>
  <c r="C153" i="1"/>
  <c r="D153" i="1"/>
  <c r="I153" i="1"/>
  <c r="CX80" i="3" s="1"/>
  <c r="K153" i="1"/>
  <c r="AC153" i="1"/>
  <c r="AE153" i="1"/>
  <c r="CR153" i="1" s="1"/>
  <c r="Q153" i="1" s="1"/>
  <c r="AF153" i="1"/>
  <c r="AG153" i="1"/>
  <c r="CU153" i="1" s="1"/>
  <c r="T153" i="1" s="1"/>
  <c r="AH153" i="1"/>
  <c r="AI153" i="1"/>
  <c r="CW153" i="1" s="1"/>
  <c r="V153" i="1" s="1"/>
  <c r="AJ153" i="1"/>
  <c r="CT153" i="1"/>
  <c r="S153" i="1" s="1"/>
  <c r="CV153" i="1"/>
  <c r="U153" i="1" s="1"/>
  <c r="CX153" i="1"/>
  <c r="W153" i="1" s="1"/>
  <c r="FR153" i="1"/>
  <c r="GL153" i="1"/>
  <c r="GN153" i="1"/>
  <c r="GO153" i="1"/>
  <c r="GV153" i="1"/>
  <c r="HC153" i="1"/>
  <c r="GX153" i="1" s="1"/>
  <c r="AC154" i="1"/>
  <c r="AE154" i="1"/>
  <c r="AF154" i="1"/>
  <c r="AG154" i="1"/>
  <c r="CU154" i="1" s="1"/>
  <c r="AH154" i="1"/>
  <c r="AI154" i="1"/>
  <c r="CW154" i="1" s="1"/>
  <c r="AJ154" i="1"/>
  <c r="CX154" i="1" s="1"/>
  <c r="CT154" i="1"/>
  <c r="CV154" i="1"/>
  <c r="FR154" i="1"/>
  <c r="GL154" i="1"/>
  <c r="GN154" i="1"/>
  <c r="GO154" i="1"/>
  <c r="GV154" i="1"/>
  <c r="HC154" i="1" s="1"/>
  <c r="I155" i="1"/>
  <c r="AC155" i="1"/>
  <c r="AE155" i="1"/>
  <c r="AF155" i="1"/>
  <c r="AG155" i="1"/>
  <c r="CU155" i="1" s="1"/>
  <c r="T155" i="1" s="1"/>
  <c r="AH155" i="1"/>
  <c r="AI155" i="1"/>
  <c r="AJ155" i="1"/>
  <c r="CX155" i="1" s="1"/>
  <c r="W155" i="1" s="1"/>
  <c r="CR155" i="1"/>
  <c r="Q155" i="1" s="1"/>
  <c r="CS155" i="1"/>
  <c r="CV155" i="1"/>
  <c r="CW155" i="1"/>
  <c r="V155" i="1" s="1"/>
  <c r="FR155" i="1"/>
  <c r="GL155" i="1"/>
  <c r="GN155" i="1"/>
  <c r="GO155" i="1"/>
  <c r="GV155" i="1"/>
  <c r="HC155" i="1"/>
  <c r="GX155" i="1" s="1"/>
  <c r="AC156" i="1"/>
  <c r="AE156" i="1"/>
  <c r="CR156" i="1" s="1"/>
  <c r="Q156" i="1" s="1"/>
  <c r="AF156" i="1"/>
  <c r="AG156" i="1"/>
  <c r="AH156" i="1"/>
  <c r="AI156" i="1"/>
  <c r="CW156" i="1" s="1"/>
  <c r="V156" i="1" s="1"/>
  <c r="AJ156" i="1"/>
  <c r="CX156" i="1" s="1"/>
  <c r="W156" i="1" s="1"/>
  <c r="CU156" i="1"/>
  <c r="T156" i="1" s="1"/>
  <c r="CV156" i="1"/>
  <c r="U156" i="1" s="1"/>
  <c r="FR156" i="1"/>
  <c r="GL156" i="1"/>
  <c r="GN156" i="1"/>
  <c r="GO156" i="1"/>
  <c r="GV156" i="1"/>
  <c r="HC156" i="1" s="1"/>
  <c r="GX156" i="1" s="1"/>
  <c r="U157" i="1"/>
  <c r="AC157" i="1"/>
  <c r="AE157" i="1"/>
  <c r="AF157" i="1"/>
  <c r="AG157" i="1"/>
  <c r="CU157" i="1" s="1"/>
  <c r="T157" i="1" s="1"/>
  <c r="AH157" i="1"/>
  <c r="AI157" i="1"/>
  <c r="CW157" i="1" s="1"/>
  <c r="V157" i="1" s="1"/>
  <c r="AJ157" i="1"/>
  <c r="CQ157" i="1"/>
  <c r="P157" i="1" s="1"/>
  <c r="CV157" i="1"/>
  <c r="CX157" i="1"/>
  <c r="W157" i="1" s="1"/>
  <c r="FR157" i="1"/>
  <c r="GL157" i="1"/>
  <c r="GN157" i="1"/>
  <c r="GO157" i="1"/>
  <c r="GV157" i="1"/>
  <c r="HC157" i="1" s="1"/>
  <c r="GX157" i="1" s="1"/>
  <c r="B159" i="1"/>
  <c r="B146" i="1" s="1"/>
  <c r="C159" i="1"/>
  <c r="C146" i="1" s="1"/>
  <c r="D159" i="1"/>
  <c r="F159" i="1"/>
  <c r="F146" i="1" s="1"/>
  <c r="G159" i="1"/>
  <c r="BX159" i="1"/>
  <c r="AO159" i="1" s="1"/>
  <c r="CK159" i="1"/>
  <c r="CK146" i="1" s="1"/>
  <c r="CL159" i="1"/>
  <c r="CM159" i="1"/>
  <c r="BD159" i="1" s="1"/>
  <c r="F184" i="1" s="1"/>
  <c r="B189" i="1"/>
  <c r="B142" i="1" s="1"/>
  <c r="C189" i="1"/>
  <c r="C142" i="1" s="1"/>
  <c r="D189" i="1"/>
  <c r="D142" i="1" s="1"/>
  <c r="F189" i="1"/>
  <c r="F142" i="1" s="1"/>
  <c r="G189" i="1"/>
  <c r="D219" i="1"/>
  <c r="E221" i="1"/>
  <c r="Z221" i="1"/>
  <c r="AA221" i="1"/>
  <c r="AM221" i="1"/>
  <c r="AN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EG221" i="1"/>
  <c r="EH221" i="1"/>
  <c r="EI221" i="1"/>
  <c r="EJ221" i="1"/>
  <c r="EK221" i="1"/>
  <c r="EL221" i="1"/>
  <c r="EM221" i="1"/>
  <c r="EN221" i="1"/>
  <c r="EO221" i="1"/>
  <c r="EP221" i="1"/>
  <c r="EQ221" i="1"/>
  <c r="ER221" i="1"/>
  <c r="ES221" i="1"/>
  <c r="ET221" i="1"/>
  <c r="EU221" i="1"/>
  <c r="EV221" i="1"/>
  <c r="EW221" i="1"/>
  <c r="EX221" i="1"/>
  <c r="EY221" i="1"/>
  <c r="EZ221" i="1"/>
  <c r="FA221" i="1"/>
  <c r="FB221" i="1"/>
  <c r="FC221" i="1"/>
  <c r="FD221" i="1"/>
  <c r="FE221" i="1"/>
  <c r="FF221" i="1"/>
  <c r="FG221" i="1"/>
  <c r="FH221" i="1"/>
  <c r="FI221" i="1"/>
  <c r="FJ221" i="1"/>
  <c r="FK221" i="1"/>
  <c r="FL221" i="1"/>
  <c r="FM221" i="1"/>
  <c r="FN221" i="1"/>
  <c r="FO221" i="1"/>
  <c r="FP221" i="1"/>
  <c r="FQ221" i="1"/>
  <c r="FR221" i="1"/>
  <c r="FS221" i="1"/>
  <c r="FT221" i="1"/>
  <c r="FU221" i="1"/>
  <c r="FV221" i="1"/>
  <c r="FW221" i="1"/>
  <c r="FX221" i="1"/>
  <c r="FY221" i="1"/>
  <c r="FZ221" i="1"/>
  <c r="GA221" i="1"/>
  <c r="GB221" i="1"/>
  <c r="GC221" i="1"/>
  <c r="GD221" i="1"/>
  <c r="GE221" i="1"/>
  <c r="GF221" i="1"/>
  <c r="GG221" i="1"/>
  <c r="GH221" i="1"/>
  <c r="GI221" i="1"/>
  <c r="GJ221" i="1"/>
  <c r="GK221" i="1"/>
  <c r="GL221" i="1"/>
  <c r="GM221" i="1"/>
  <c r="GN221" i="1"/>
  <c r="GO221" i="1"/>
  <c r="GP221" i="1"/>
  <c r="GQ221" i="1"/>
  <c r="GR221" i="1"/>
  <c r="GS221" i="1"/>
  <c r="GT221" i="1"/>
  <c r="GU221" i="1"/>
  <c r="GV221" i="1"/>
  <c r="GW221" i="1"/>
  <c r="GX221" i="1"/>
  <c r="C223" i="1"/>
  <c r="D223" i="1"/>
  <c r="AC223" i="1"/>
  <c r="AE223" i="1"/>
  <c r="AF223" i="1"/>
  <c r="AG223" i="1"/>
  <c r="AH223" i="1"/>
  <c r="CV223" i="1" s="1"/>
  <c r="U223" i="1" s="1"/>
  <c r="AI223" i="1"/>
  <c r="CW223" i="1" s="1"/>
  <c r="V223" i="1" s="1"/>
  <c r="AJ223" i="1"/>
  <c r="CX223" i="1" s="1"/>
  <c r="W223" i="1" s="1"/>
  <c r="CQ223" i="1"/>
  <c r="P223" i="1" s="1"/>
  <c r="CS223" i="1"/>
  <c r="CU223" i="1"/>
  <c r="T223" i="1" s="1"/>
  <c r="FR223" i="1"/>
  <c r="BY227" i="1" s="1"/>
  <c r="GL223" i="1"/>
  <c r="GN223" i="1"/>
  <c r="GO223" i="1"/>
  <c r="GV223" i="1"/>
  <c r="HC223" i="1" s="1"/>
  <c r="GX223" i="1" s="1"/>
  <c r="C224" i="1"/>
  <c r="D224" i="1"/>
  <c r="AC224" i="1"/>
  <c r="CQ224" i="1" s="1"/>
  <c r="P224" i="1" s="1"/>
  <c r="AE224" i="1"/>
  <c r="AF224" i="1"/>
  <c r="AG224" i="1"/>
  <c r="CU224" i="1" s="1"/>
  <c r="T224" i="1" s="1"/>
  <c r="AH224" i="1"/>
  <c r="CV224" i="1" s="1"/>
  <c r="U224" i="1" s="1"/>
  <c r="AI224" i="1"/>
  <c r="CW224" i="1" s="1"/>
  <c r="V224" i="1" s="1"/>
  <c r="AJ224" i="1"/>
  <c r="CX224" i="1" s="1"/>
  <c r="W224" i="1" s="1"/>
  <c r="FR224" i="1"/>
  <c r="GL224" i="1"/>
  <c r="GN224" i="1"/>
  <c r="GO224" i="1"/>
  <c r="GV224" i="1"/>
  <c r="HC224" i="1"/>
  <c r="GX224" i="1" s="1"/>
  <c r="C225" i="1"/>
  <c r="D225" i="1"/>
  <c r="U225" i="1"/>
  <c r="AC225" i="1"/>
  <c r="AE225" i="1"/>
  <c r="AF225" i="1"/>
  <c r="AG225" i="1"/>
  <c r="CU225" i="1" s="1"/>
  <c r="T225" i="1" s="1"/>
  <c r="AH225" i="1"/>
  <c r="AI225" i="1"/>
  <c r="CW225" i="1" s="1"/>
  <c r="V225" i="1" s="1"/>
  <c r="AJ225" i="1"/>
  <c r="CX225" i="1" s="1"/>
  <c r="W225" i="1" s="1"/>
  <c r="CT225" i="1"/>
  <c r="S225" i="1" s="1"/>
  <c r="CY225" i="1" s="1"/>
  <c r="X225" i="1" s="1"/>
  <c r="CV225" i="1"/>
  <c r="FR225" i="1"/>
  <c r="GL225" i="1"/>
  <c r="GN225" i="1"/>
  <c r="GO225" i="1"/>
  <c r="GV225" i="1"/>
  <c r="HC225" i="1" s="1"/>
  <c r="GX225" i="1"/>
  <c r="B227" i="1"/>
  <c r="B221" i="1" s="1"/>
  <c r="C227" i="1"/>
  <c r="C221" i="1" s="1"/>
  <c r="D227" i="1"/>
  <c r="D221" i="1" s="1"/>
  <c r="F227" i="1"/>
  <c r="F221" i="1" s="1"/>
  <c r="G227" i="1"/>
  <c r="BX227" i="1"/>
  <c r="AO227" i="1" s="1"/>
  <c r="AO221" i="1" s="1"/>
  <c r="CK227" i="1"/>
  <c r="CK221" i="1" s="1"/>
  <c r="CL227" i="1"/>
  <c r="BC227" i="1" s="1"/>
  <c r="F243" i="1" s="1"/>
  <c r="CM227" i="1"/>
  <c r="BD227" i="1" s="1"/>
  <c r="B257" i="1"/>
  <c r="B22" i="1" s="1"/>
  <c r="C257" i="1"/>
  <c r="C22" i="1" s="1"/>
  <c r="D257" i="1"/>
  <c r="D22" i="1" s="1"/>
  <c r="F257" i="1"/>
  <c r="F22" i="1" s="1"/>
  <c r="G257" i="1"/>
  <c r="B287" i="1"/>
  <c r="B18" i="1" s="1"/>
  <c r="C287" i="1"/>
  <c r="C18" i="1" s="1"/>
  <c r="D287" i="1"/>
  <c r="D18" i="1" s="1"/>
  <c r="F287" i="1"/>
  <c r="F18" i="1" s="1"/>
  <c r="G287" i="1"/>
  <c r="O44" i="9" l="1"/>
  <c r="M44" i="9"/>
  <c r="F34" i="8" s="1"/>
  <c r="R71" i="1"/>
  <c r="O43" i="9"/>
  <c r="M43" i="9"/>
  <c r="F35" i="8" s="1"/>
  <c r="M14" i="9"/>
  <c r="F21" i="8" s="1"/>
  <c r="O14" i="9"/>
  <c r="O20" i="9"/>
  <c r="M20" i="9"/>
  <c r="F22" i="8" s="1"/>
  <c r="M34" i="9"/>
  <c r="O34" i="9"/>
  <c r="CZ148" i="1"/>
  <c r="Y148" i="1" s="1"/>
  <c r="CY148" i="1"/>
  <c r="X148" i="1" s="1"/>
  <c r="O15" i="9"/>
  <c r="M15" i="9"/>
  <c r="F19" i="8" s="1"/>
  <c r="G69" i="1"/>
  <c r="A11" i="8" s="1"/>
  <c r="T28" i="9"/>
  <c r="R28" i="9"/>
  <c r="T37" i="9"/>
  <c r="G146" i="1"/>
  <c r="A29" i="8" s="1"/>
  <c r="CS156" i="1"/>
  <c r="AD75" i="1"/>
  <c r="AB75" i="1" s="1"/>
  <c r="CQ72" i="1"/>
  <c r="P72" i="1" s="1"/>
  <c r="M37" i="9"/>
  <c r="F43" i="8" s="1"/>
  <c r="O37" i="9"/>
  <c r="I30" i="9"/>
  <c r="D47" i="8" s="1"/>
  <c r="I35" i="9"/>
  <c r="D31" i="8" s="1"/>
  <c r="M18" i="9"/>
  <c r="F23" i="8" s="1"/>
  <c r="AG227" i="1"/>
  <c r="CL221" i="1"/>
  <c r="K45" i="9"/>
  <c r="N45" i="9"/>
  <c r="O45" i="9" s="1"/>
  <c r="AD149" i="1"/>
  <c r="AB149" i="1" s="1"/>
  <c r="AJ80" i="1"/>
  <c r="S76" i="1"/>
  <c r="CS75" i="1"/>
  <c r="R74" i="1"/>
  <c r="CR71" i="1"/>
  <c r="Q71" i="1" s="1"/>
  <c r="BY37" i="1"/>
  <c r="T34" i="1"/>
  <c r="U33" i="1"/>
  <c r="AD33" i="1"/>
  <c r="R32" i="1"/>
  <c r="CX91" i="3"/>
  <c r="DI91" i="3" s="1"/>
  <c r="DH89" i="3"/>
  <c r="CX86" i="3"/>
  <c r="R43" i="9"/>
  <c r="T43" i="9"/>
  <c r="O39" i="9"/>
  <c r="I40" i="9"/>
  <c r="T36" i="9"/>
  <c r="R36" i="9"/>
  <c r="I20" i="9"/>
  <c r="D22" i="8" s="1"/>
  <c r="I18" i="9"/>
  <c r="D23" i="8" s="1"/>
  <c r="I15" i="9"/>
  <c r="D19" i="8" s="1"/>
  <c r="M30" i="9"/>
  <c r="F47" i="8" s="1"/>
  <c r="R33" i="9"/>
  <c r="AD153" i="1"/>
  <c r="CT75" i="1"/>
  <c r="S75" i="1" s="1"/>
  <c r="CZ75" i="1" s="1"/>
  <c r="Y75" i="1" s="1"/>
  <c r="AD156" i="1"/>
  <c r="P45" i="9"/>
  <c r="R45" i="9" s="1"/>
  <c r="S45" i="9"/>
  <c r="T45" i="9" s="1"/>
  <c r="CR152" i="1"/>
  <c r="Q152" i="1" s="1"/>
  <c r="AD152" i="1"/>
  <c r="AB152" i="1" s="1"/>
  <c r="U150" i="1"/>
  <c r="R77" i="1"/>
  <c r="GK77" i="1" s="1"/>
  <c r="CZ74" i="1"/>
  <c r="Y74" i="1" s="1"/>
  <c r="CY73" i="1"/>
  <c r="X73" i="1" s="1"/>
  <c r="CT32" i="1"/>
  <c r="S32" i="1" s="1"/>
  <c r="DI89" i="3"/>
  <c r="T44" i="9"/>
  <c r="R44" i="9"/>
  <c r="R32" i="9"/>
  <c r="T32" i="9"/>
  <c r="O28" i="9"/>
  <c r="M28" i="9"/>
  <c r="F45" i="8" s="1"/>
  <c r="T12" i="9"/>
  <c r="R12" i="9"/>
  <c r="I10" i="9"/>
  <c r="D24" i="8" s="1"/>
  <c r="G22" i="1"/>
  <c r="A8" i="8" s="1"/>
  <c r="CZ225" i="1"/>
  <c r="Y225" i="1" s="1"/>
  <c r="AJ227" i="1"/>
  <c r="R223" i="1"/>
  <c r="BX221" i="1"/>
  <c r="CQ156" i="1"/>
  <c r="P156" i="1" s="1"/>
  <c r="AB156" i="1"/>
  <c r="CC159" i="1"/>
  <c r="W152" i="1"/>
  <c r="CT150" i="1"/>
  <c r="S150" i="1" s="1"/>
  <c r="CT149" i="1"/>
  <c r="S149" i="1" s="1"/>
  <c r="T148" i="1"/>
  <c r="G26" i="1"/>
  <c r="A9" i="8" s="1"/>
  <c r="BZ80" i="1"/>
  <c r="CG80" i="1" s="1"/>
  <c r="CR74" i="1"/>
  <c r="Q74" i="1" s="1"/>
  <c r="AD74" i="1"/>
  <c r="AB74" i="1" s="1"/>
  <c r="G30" i="1"/>
  <c r="A10" i="8" s="1"/>
  <c r="CT34" i="1"/>
  <c r="S34" i="1" s="1"/>
  <c r="CT33" i="1"/>
  <c r="S33" i="1" s="1"/>
  <c r="CR32" i="1"/>
  <c r="Q32" i="1" s="1"/>
  <c r="AD32" i="1"/>
  <c r="DI92" i="3"/>
  <c r="CV88" i="3"/>
  <c r="T31" i="9"/>
  <c r="R31" i="9"/>
  <c r="M32" i="9"/>
  <c r="F39" i="8" s="1"/>
  <c r="O32" i="9"/>
  <c r="I34" i="9"/>
  <c r="O12" i="9"/>
  <c r="M12" i="9"/>
  <c r="F26" i="8" s="1"/>
  <c r="I14" i="9"/>
  <c r="D21" i="8" s="1"/>
  <c r="T11" i="9"/>
  <c r="R11" i="9"/>
  <c r="R42" i="9"/>
  <c r="CT156" i="1"/>
  <c r="S156" i="1" s="1"/>
  <c r="CS152" i="1"/>
  <c r="M31" i="9"/>
  <c r="F46" i="8" s="1"/>
  <c r="CQ77" i="1"/>
  <c r="P77" i="1" s="1"/>
  <c r="N24" i="9"/>
  <c r="O24" i="9" s="1"/>
  <c r="K24" i="9"/>
  <c r="O41" i="9"/>
  <c r="M41" i="9"/>
  <c r="F41" i="8" s="1"/>
  <c r="T39" i="9"/>
  <c r="R39" i="9"/>
  <c r="O33" i="9"/>
  <c r="M33" i="9"/>
  <c r="F37" i="8" s="1"/>
  <c r="M13" i="9"/>
  <c r="F25" i="8" s="1"/>
  <c r="O13" i="9"/>
  <c r="CS225" i="1"/>
  <c r="U34" i="1"/>
  <c r="I33" i="9"/>
  <c r="D37" i="8" s="1"/>
  <c r="M23" i="9"/>
  <c r="F16" i="8" s="1"/>
  <c r="BB227" i="1"/>
  <c r="BB221" i="1" s="1"/>
  <c r="AD225" i="1"/>
  <c r="U155" i="1"/>
  <c r="GX150" i="1"/>
  <c r="CR150" i="1"/>
  <c r="Q150" i="1" s="1"/>
  <c r="AD150" i="1"/>
  <c r="R148" i="1"/>
  <c r="CT78" i="1"/>
  <c r="S78" i="1" s="1"/>
  <c r="P76" i="1"/>
  <c r="CP76" i="1" s="1"/>
  <c r="O76" i="1" s="1"/>
  <c r="CB80" i="1"/>
  <c r="CY74" i="1"/>
  <c r="X74" i="1" s="1"/>
  <c r="U35" i="1"/>
  <c r="CT35" i="1"/>
  <c r="CS34" i="1"/>
  <c r="P34" i="1"/>
  <c r="CP34" i="1" s="1"/>
  <c r="O34" i="1" s="1"/>
  <c r="CC37" i="1"/>
  <c r="I37" i="9"/>
  <c r="D43" i="8" s="1"/>
  <c r="O31" i="9"/>
  <c r="I32" i="9"/>
  <c r="D39" i="8" s="1"/>
  <c r="R35" i="9"/>
  <c r="T35" i="9"/>
  <c r="CX60" i="3"/>
  <c r="I28" i="9"/>
  <c r="D45" i="8" s="1"/>
  <c r="T20" i="9"/>
  <c r="R20" i="9"/>
  <c r="M21" i="9"/>
  <c r="F20" i="8" s="1"/>
  <c r="O21" i="9"/>
  <c r="I22" i="9"/>
  <c r="D17" i="8" s="1"/>
  <c r="O19" i="9"/>
  <c r="I12" i="9"/>
  <c r="D26" i="8" s="1"/>
  <c r="T15" i="9"/>
  <c r="R15" i="9"/>
  <c r="T10" i="9"/>
  <c r="O11" i="9"/>
  <c r="R22" i="9"/>
  <c r="R17" i="9"/>
  <c r="AD71" i="1"/>
  <c r="M40" i="9"/>
  <c r="O40" i="9"/>
  <c r="CT223" i="1"/>
  <c r="S223" i="1" s="1"/>
  <c r="CP223" i="1" s="1"/>
  <c r="O223" i="1" s="1"/>
  <c r="AB32" i="1"/>
  <c r="D36" i="8"/>
  <c r="T19" i="9"/>
  <c r="R19" i="9"/>
  <c r="O17" i="9"/>
  <c r="M17" i="9"/>
  <c r="F13" i="8" s="1"/>
  <c r="M10" i="9"/>
  <c r="F24" i="8" s="1"/>
  <c r="CR225" i="1"/>
  <c r="Q225" i="1" s="1"/>
  <c r="CC227" i="1"/>
  <c r="CR223" i="1"/>
  <c r="Q223" i="1" s="1"/>
  <c r="AD223" i="1"/>
  <c r="AB223" i="1" s="1"/>
  <c r="G142" i="1"/>
  <c r="A28" i="8" s="1"/>
  <c r="CR157" i="1"/>
  <c r="Q157" i="1" s="1"/>
  <c r="CP157" i="1" s="1"/>
  <c r="O157" i="1" s="1"/>
  <c r="S46" i="9"/>
  <c r="T46" i="9" s="1"/>
  <c r="P46" i="9"/>
  <c r="R46" i="9" s="1"/>
  <c r="CT155" i="1"/>
  <c r="S155" i="1" s="1"/>
  <c r="AD155" i="1"/>
  <c r="P150" i="1"/>
  <c r="BZ159" i="1"/>
  <c r="CR148" i="1"/>
  <c r="Q148" i="1" s="1"/>
  <c r="AD148" i="1"/>
  <c r="P25" i="9"/>
  <c r="R25" i="9" s="1"/>
  <c r="S25" i="9"/>
  <c r="T25" i="9" s="1"/>
  <c r="CT77" i="1"/>
  <c r="S77" i="1" s="1"/>
  <c r="CT72" i="1"/>
  <c r="S72" i="1" s="1"/>
  <c r="T71" i="1"/>
  <c r="AG80" i="1" s="1"/>
  <c r="CX13" i="3"/>
  <c r="CW90" i="3"/>
  <c r="DF88" i="3"/>
  <c r="R40" i="9"/>
  <c r="T40" i="9"/>
  <c r="I36" i="9"/>
  <c r="D44" i="8" s="1"/>
  <c r="T34" i="9"/>
  <c r="T18" i="9"/>
  <c r="T14" i="9"/>
  <c r="O16" i="9"/>
  <c r="M16" i="9"/>
  <c r="I17" i="9"/>
  <c r="D13" i="8" s="1"/>
  <c r="M19" i="9"/>
  <c r="M38" i="9"/>
  <c r="F40" i="8" s="1"/>
  <c r="M22" i="9"/>
  <c r="F17" i="8" s="1"/>
  <c r="R41" i="9"/>
  <c r="AD224" i="1"/>
  <c r="K25" i="9"/>
  <c r="N25" i="9"/>
  <c r="O25" i="9" s="1"/>
  <c r="O29" i="9"/>
  <c r="M29" i="9"/>
  <c r="CS150" i="1"/>
  <c r="AD34" i="1"/>
  <c r="AB34" i="1" s="1"/>
  <c r="O36" i="9"/>
  <c r="M36" i="9"/>
  <c r="F44" i="8" s="1"/>
  <c r="T30" i="9"/>
  <c r="R16" i="9"/>
  <c r="T16" i="9"/>
  <c r="G18" i="1"/>
  <c r="G221" i="1"/>
  <c r="A49" i="8" s="1"/>
  <c r="CT224" i="1"/>
  <c r="S224" i="1" s="1"/>
  <c r="BZ227" i="1"/>
  <c r="AQ227" i="1" s="1"/>
  <c r="BC221" i="1"/>
  <c r="CT157" i="1"/>
  <c r="S157" i="1" s="1"/>
  <c r="N46" i="9"/>
  <c r="O46" i="9" s="1"/>
  <c r="K46" i="9"/>
  <c r="R155" i="1"/>
  <c r="GK155" i="1" s="1"/>
  <c r="CT152" i="1"/>
  <c r="S152" i="1" s="1"/>
  <c r="W150" i="1"/>
  <c r="BB80" i="1"/>
  <c r="BB69" i="1" s="1"/>
  <c r="AB78" i="1"/>
  <c r="AD77" i="1"/>
  <c r="S24" i="9"/>
  <c r="T24" i="9" s="1"/>
  <c r="P24" i="9"/>
  <c r="R24" i="9" s="1"/>
  <c r="CX48" i="3"/>
  <c r="R72" i="1"/>
  <c r="AD72" i="1"/>
  <c r="AB72" i="1" s="1"/>
  <c r="CR35" i="1"/>
  <c r="Q35" i="1" s="1"/>
  <c r="AD37" i="1" s="1"/>
  <c r="W34" i="1"/>
  <c r="I43" i="9"/>
  <c r="D35" i="8" s="1"/>
  <c r="I44" i="9"/>
  <c r="D34" i="8" s="1"/>
  <c r="T38" i="9"/>
  <c r="I31" i="9"/>
  <c r="D46" i="8" s="1"/>
  <c r="O35" i="9"/>
  <c r="I21" i="9"/>
  <c r="D20" i="8" s="1"/>
  <c r="T23" i="9"/>
  <c r="R23" i="9"/>
  <c r="I11" i="9"/>
  <c r="D18" i="8" s="1"/>
  <c r="R34" i="9"/>
  <c r="R18" i="9"/>
  <c r="F18" i="8"/>
  <c r="AG221" i="1"/>
  <c r="T227" i="1"/>
  <c r="AJ69" i="1"/>
  <c r="W80" i="1"/>
  <c r="CY77" i="1"/>
  <c r="X77" i="1" s="1"/>
  <c r="CZ77" i="1"/>
  <c r="Y77" i="1" s="1"/>
  <c r="AJ221" i="1"/>
  <c r="W227" i="1"/>
  <c r="CY224" i="1"/>
  <c r="X224" i="1" s="1"/>
  <c r="CZ224" i="1"/>
  <c r="Y224" i="1" s="1"/>
  <c r="AB225" i="1"/>
  <c r="CQ225" i="1"/>
  <c r="P225" i="1" s="1"/>
  <c r="CP225" i="1" s="1"/>
  <c r="O225" i="1" s="1"/>
  <c r="GM225" i="1" s="1"/>
  <c r="GP225" i="1" s="1"/>
  <c r="CY153" i="1"/>
  <c r="X153" i="1" s="1"/>
  <c r="CZ153" i="1"/>
  <c r="Y153" i="1" s="1"/>
  <c r="CY149" i="1"/>
  <c r="X149" i="1" s="1"/>
  <c r="CZ149" i="1"/>
  <c r="Y149" i="1" s="1"/>
  <c r="CQ155" i="1"/>
  <c r="P155" i="1" s="1"/>
  <c r="CP155" i="1" s="1"/>
  <c r="O155" i="1" s="1"/>
  <c r="AB155" i="1"/>
  <c r="CQ153" i="1"/>
  <c r="P153" i="1" s="1"/>
  <c r="AB153" i="1"/>
  <c r="CP148" i="1"/>
  <c r="O148" i="1" s="1"/>
  <c r="BD221" i="1"/>
  <c r="F252" i="1"/>
  <c r="CC221" i="1"/>
  <c r="AT227" i="1"/>
  <c r="AB224" i="1"/>
  <c r="AO146" i="1"/>
  <c r="AO189" i="1"/>
  <c r="F163" i="1"/>
  <c r="AI69" i="1"/>
  <c r="V80" i="1"/>
  <c r="AG69" i="1"/>
  <c r="T80" i="1"/>
  <c r="F240" i="1"/>
  <c r="BY221" i="1"/>
  <c r="AP227" i="1"/>
  <c r="AH227" i="1"/>
  <c r="CC146" i="1"/>
  <c r="AT159" i="1"/>
  <c r="BZ146" i="1"/>
  <c r="AQ159" i="1"/>
  <c r="CG159" i="1"/>
  <c r="BZ69" i="1"/>
  <c r="AQ80" i="1"/>
  <c r="CL146" i="1"/>
  <c r="BC159" i="1"/>
  <c r="CJ69" i="1"/>
  <c r="BA80" i="1"/>
  <c r="F237" i="1"/>
  <c r="AQ221" i="1"/>
  <c r="CJ227" i="1"/>
  <c r="BZ221" i="1"/>
  <c r="CG227" i="1"/>
  <c r="AI227" i="1"/>
  <c r="GK223" i="1"/>
  <c r="F168" i="1"/>
  <c r="AP146" i="1"/>
  <c r="AP189" i="1"/>
  <c r="CY155" i="1"/>
  <c r="X155" i="1" s="1"/>
  <c r="CZ155" i="1"/>
  <c r="Y155" i="1" s="1"/>
  <c r="CY75" i="1"/>
  <c r="X75" i="1" s="1"/>
  <c r="AF80" i="1"/>
  <c r="CS224" i="1"/>
  <c r="CS154" i="1"/>
  <c r="AD154" i="1"/>
  <c r="AB154" i="1" s="1"/>
  <c r="CB159" i="1"/>
  <c r="AB150" i="1"/>
  <c r="AB148" i="1"/>
  <c r="CB69" i="1"/>
  <c r="AS80" i="1"/>
  <c r="CR224" i="1"/>
  <c r="Q224" i="1" s="1"/>
  <c r="CB227" i="1"/>
  <c r="BD189" i="1"/>
  <c r="BB159" i="1"/>
  <c r="CY156" i="1"/>
  <c r="X156" i="1" s="1"/>
  <c r="CZ156" i="1"/>
  <c r="Y156" i="1" s="1"/>
  <c r="S151" i="1"/>
  <c r="CQ149" i="1"/>
  <c r="P149" i="1" s="1"/>
  <c r="BY69" i="1"/>
  <c r="CI80" i="1"/>
  <c r="AT80" i="1"/>
  <c r="CP78" i="1"/>
  <c r="O78" i="1" s="1"/>
  <c r="CZ76" i="1"/>
  <c r="Y76" i="1" s="1"/>
  <c r="CY76" i="1"/>
  <c r="X76" i="1" s="1"/>
  <c r="CP74" i="1"/>
  <c r="O74" i="1" s="1"/>
  <c r="CY71" i="1"/>
  <c r="X71" i="1" s="1"/>
  <c r="CZ71" i="1"/>
  <c r="Y71" i="1" s="1"/>
  <c r="BC30" i="1"/>
  <c r="F53" i="1"/>
  <c r="AS37" i="1"/>
  <c r="CB30" i="1"/>
  <c r="DF86" i="3"/>
  <c r="DJ86" i="3" s="1"/>
  <c r="DH86" i="3"/>
  <c r="DG86" i="3"/>
  <c r="DI86" i="3"/>
  <c r="DI83" i="3"/>
  <c r="DF83" i="3"/>
  <c r="DJ83" i="3" s="1"/>
  <c r="DG83" i="3"/>
  <c r="DH83" i="3"/>
  <c r="DI80" i="3"/>
  <c r="DF80" i="3"/>
  <c r="DG80" i="3"/>
  <c r="DJ80" i="3" s="1"/>
  <c r="DH80" i="3"/>
  <c r="CS157" i="1"/>
  <c r="AD157" i="1"/>
  <c r="AB157" i="1" s="1"/>
  <c r="CP156" i="1"/>
  <c r="O156" i="1" s="1"/>
  <c r="CS151" i="1"/>
  <c r="AD151" i="1"/>
  <c r="AB151" i="1" s="1"/>
  <c r="CY150" i="1"/>
  <c r="X150" i="1" s="1"/>
  <c r="CZ150" i="1"/>
  <c r="Y150" i="1" s="1"/>
  <c r="AB76" i="1"/>
  <c r="GK72" i="1"/>
  <c r="DI60" i="3"/>
  <c r="DF60" i="3"/>
  <c r="DJ60" i="3" s="1"/>
  <c r="DG60" i="3"/>
  <c r="DH60" i="3"/>
  <c r="F231" i="1"/>
  <c r="BY146" i="1"/>
  <c r="CI159" i="1"/>
  <c r="CR154" i="1"/>
  <c r="CR151" i="1"/>
  <c r="Q151" i="1" s="1"/>
  <c r="CU69" i="3"/>
  <c r="CX70" i="3"/>
  <c r="GK148" i="1"/>
  <c r="BD146" i="1"/>
  <c r="AP80" i="1"/>
  <c r="AH80" i="1"/>
  <c r="CQ71" i="1"/>
  <c r="P71" i="1" s="1"/>
  <c r="AB71" i="1"/>
  <c r="CQ154" i="1"/>
  <c r="CS153" i="1"/>
  <c r="CQ151" i="1"/>
  <c r="P151" i="1" s="1"/>
  <c r="CU61" i="3"/>
  <c r="CX63" i="3"/>
  <c r="CX64" i="3"/>
  <c r="CX67" i="3"/>
  <c r="CX68" i="3"/>
  <c r="CX65" i="3"/>
  <c r="CS149" i="1"/>
  <c r="CM146" i="1"/>
  <c r="AO80" i="1"/>
  <c r="CS73" i="1"/>
  <c r="AD73" i="1"/>
  <c r="CP72" i="1"/>
  <c r="O72" i="1" s="1"/>
  <c r="CU24" i="3"/>
  <c r="CX25" i="3"/>
  <c r="CX24" i="3"/>
  <c r="CY33" i="1"/>
  <c r="X33" i="1" s="1"/>
  <c r="CZ33" i="1"/>
  <c r="Y33" i="1" s="1"/>
  <c r="DI13" i="3"/>
  <c r="DF13" i="3"/>
  <c r="DJ13" i="3" s="1"/>
  <c r="DG13" i="3"/>
  <c r="DH13" i="3"/>
  <c r="CX84" i="3"/>
  <c r="CW81" i="3"/>
  <c r="CX81" i="3"/>
  <c r="CV77" i="3"/>
  <c r="CX77" i="3"/>
  <c r="CX85" i="3"/>
  <c r="CX87" i="3"/>
  <c r="CU77" i="3"/>
  <c r="CX78" i="3"/>
  <c r="CU57" i="3"/>
  <c r="CV57" i="3"/>
  <c r="CX59" i="3"/>
  <c r="CX57" i="3"/>
  <c r="BD80" i="1"/>
  <c r="CR77" i="1"/>
  <c r="Q77" i="1" s="1"/>
  <c r="CP77" i="1" s="1"/>
  <c r="O77" i="1" s="1"/>
  <c r="CR75" i="1"/>
  <c r="Q75" i="1" s="1"/>
  <c r="CP75" i="1" s="1"/>
  <c r="O75" i="1" s="1"/>
  <c r="DI48" i="3"/>
  <c r="DF48" i="3"/>
  <c r="DJ48" i="3" s="1"/>
  <c r="DG48" i="3"/>
  <c r="DH48" i="3"/>
  <c r="AB73" i="1"/>
  <c r="CY72" i="1"/>
  <c r="X72" i="1" s="1"/>
  <c r="CZ72" i="1"/>
  <c r="Y72" i="1" s="1"/>
  <c r="BZ30" i="1"/>
  <c r="CG37" i="1"/>
  <c r="W35" i="1"/>
  <c r="AJ37" i="1" s="1"/>
  <c r="S35" i="1"/>
  <c r="BY30" i="1"/>
  <c r="CI37" i="1"/>
  <c r="AP37" i="1"/>
  <c r="GK32" i="1"/>
  <c r="BD30" i="1"/>
  <c r="I154" i="1"/>
  <c r="CX73" i="3"/>
  <c r="CX75" i="3"/>
  <c r="CU73" i="3"/>
  <c r="CV73" i="3"/>
  <c r="CU53" i="3"/>
  <c r="CW55" i="3"/>
  <c r="CX55" i="3"/>
  <c r="CW54" i="3"/>
  <c r="CW56" i="3"/>
  <c r="BC80" i="1"/>
  <c r="AB77" i="1"/>
  <c r="CZ73" i="1"/>
  <c r="Y73" i="1" s="1"/>
  <c r="CR73" i="1"/>
  <c r="Q73" i="1" s="1"/>
  <c r="CU38" i="3"/>
  <c r="CV38" i="3"/>
  <c r="CX38" i="3"/>
  <c r="CX39" i="3"/>
  <c r="CX40" i="3"/>
  <c r="AQ37" i="1"/>
  <c r="GX35" i="1"/>
  <c r="CJ37" i="1" s="1"/>
  <c r="T35" i="1"/>
  <c r="AG37" i="1" s="1"/>
  <c r="V35" i="1"/>
  <c r="AI37" i="1" s="1"/>
  <c r="CS35" i="1"/>
  <c r="AD35" i="1"/>
  <c r="AB35" i="1" s="1"/>
  <c r="CY34" i="1"/>
  <c r="X34" i="1" s="1"/>
  <c r="CZ34" i="1"/>
  <c r="Y34" i="1" s="1"/>
  <c r="CC30" i="1"/>
  <c r="AT37" i="1"/>
  <c r="CQ33" i="1"/>
  <c r="P33" i="1" s="1"/>
  <c r="CP33" i="1" s="1"/>
  <c r="O33" i="1" s="1"/>
  <c r="AB33" i="1"/>
  <c r="DF91" i="3"/>
  <c r="DG91" i="3"/>
  <c r="DJ91" i="3" s="1"/>
  <c r="DH91" i="3"/>
  <c r="CX82" i="3"/>
  <c r="CX54" i="3"/>
  <c r="CQ73" i="1"/>
  <c r="P73" i="1" s="1"/>
  <c r="CX34" i="3"/>
  <c r="CU30" i="3"/>
  <c r="CW31" i="3"/>
  <c r="CX36" i="3"/>
  <c r="CV30" i="3"/>
  <c r="CX31" i="3"/>
  <c r="BB37" i="1"/>
  <c r="CU20" i="3"/>
  <c r="CX22" i="3"/>
  <c r="CX23" i="3"/>
  <c r="CX20" i="3"/>
  <c r="CS33" i="1"/>
  <c r="CM30" i="1"/>
  <c r="CW92" i="3"/>
  <c r="DG89" i="3"/>
  <c r="DJ89" i="3" s="1"/>
  <c r="CW80" i="3"/>
  <c r="CW79" i="3"/>
  <c r="CX79" i="3"/>
  <c r="CV69" i="3"/>
  <c r="CX69" i="3"/>
  <c r="CW62" i="3"/>
  <c r="CV61" i="3"/>
  <c r="CX61" i="3"/>
  <c r="CX27" i="3"/>
  <c r="CU26" i="3"/>
  <c r="CX29" i="3"/>
  <c r="CX26" i="3"/>
  <c r="CW27" i="3"/>
  <c r="CU18" i="3"/>
  <c r="CX18" i="3"/>
  <c r="CW78" i="3"/>
  <c r="CX76" i="3"/>
  <c r="CW74" i="3"/>
  <c r="CX74" i="3"/>
  <c r="CX72" i="3"/>
  <c r="CX71" i="3"/>
  <c r="CX52" i="3"/>
  <c r="CU42" i="3"/>
  <c r="CW44" i="3"/>
  <c r="CX50" i="3"/>
  <c r="CV42" i="3"/>
  <c r="CW43" i="3"/>
  <c r="CX44" i="3"/>
  <c r="CW45" i="3"/>
  <c r="CX47" i="3"/>
  <c r="CX51" i="3"/>
  <c r="CX42" i="3"/>
  <c r="CX45" i="3"/>
  <c r="CW2" i="3"/>
  <c r="CW4" i="3"/>
  <c r="CX7" i="3"/>
  <c r="CX11" i="3"/>
  <c r="CX15" i="3"/>
  <c r="CX2" i="3"/>
  <c r="CX4" i="3"/>
  <c r="CX12" i="3"/>
  <c r="CU1" i="3"/>
  <c r="CX5" i="3"/>
  <c r="CW3" i="3"/>
  <c r="CX16" i="3"/>
  <c r="CV1" i="3"/>
  <c r="CX8" i="3"/>
  <c r="CX56" i="3"/>
  <c r="CV53" i="3"/>
  <c r="CX53" i="3"/>
  <c r="CX49" i="3"/>
  <c r="CX35" i="3"/>
  <c r="CX66" i="3"/>
  <c r="CW46" i="3"/>
  <c r="CX46" i="3"/>
  <c r="CX41" i="3"/>
  <c r="CX28" i="3"/>
  <c r="CX62" i="3"/>
  <c r="CX32" i="3"/>
  <c r="CX9" i="3"/>
  <c r="CW58" i="3"/>
  <c r="CX58" i="3"/>
  <c r="CW21" i="3"/>
  <c r="CX19" i="3"/>
  <c r="CX17" i="3"/>
  <c r="CW39" i="3"/>
  <c r="CX37" i="3"/>
  <c r="CV20" i="3"/>
  <c r="CV18" i="3"/>
  <c r="CX10" i="3"/>
  <c r="CX3" i="3"/>
  <c r="CX43" i="3"/>
  <c r="CX33" i="3"/>
  <c r="CX30" i="3"/>
  <c r="CV26" i="3"/>
  <c r="CV24" i="3"/>
  <c r="CX1" i="3"/>
  <c r="CX21" i="3"/>
  <c r="CX14" i="3"/>
  <c r="CX6" i="3"/>
  <c r="AX80" i="1" l="1"/>
  <c r="CG69" i="1"/>
  <c r="AD80" i="1"/>
  <c r="GM77" i="1"/>
  <c r="GP77" i="1" s="1"/>
  <c r="CP151" i="1"/>
  <c r="O151" i="1" s="1"/>
  <c r="R224" i="1"/>
  <c r="F36" i="8"/>
  <c r="R149" i="1"/>
  <c r="R153" i="1"/>
  <c r="CP149" i="1"/>
  <c r="O149" i="1" s="1"/>
  <c r="AC37" i="1"/>
  <c r="E27" i="8"/>
  <c r="E33" i="8"/>
  <c r="M46" i="9"/>
  <c r="F33" i="8" s="1"/>
  <c r="R152" i="1"/>
  <c r="R33" i="1"/>
  <c r="CP35" i="1"/>
  <c r="O35" i="1" s="1"/>
  <c r="CP32" i="1"/>
  <c r="O32" i="1" s="1"/>
  <c r="F93" i="1"/>
  <c r="AF227" i="1"/>
  <c r="R150" i="1"/>
  <c r="CP150" i="1"/>
  <c r="O150" i="1" s="1"/>
  <c r="R34" i="1"/>
  <c r="R225" i="1"/>
  <c r="CZ32" i="1"/>
  <c r="Y32" i="1" s="1"/>
  <c r="R151" i="1"/>
  <c r="GK151" i="1" s="1"/>
  <c r="GM76" i="1"/>
  <c r="GP76" i="1" s="1"/>
  <c r="CZ152" i="1"/>
  <c r="Y152" i="1" s="1"/>
  <c r="CY152" i="1"/>
  <c r="X152" i="1" s="1"/>
  <c r="CY157" i="1"/>
  <c r="X157" i="1" s="1"/>
  <c r="CZ157" i="1"/>
  <c r="Y157" i="1" s="1"/>
  <c r="E14" i="8"/>
  <c r="M24" i="9"/>
  <c r="F14" i="8" s="1"/>
  <c r="R156" i="1"/>
  <c r="GK156" i="1" s="1"/>
  <c r="GK71" i="1"/>
  <c r="AH37" i="1"/>
  <c r="AF37" i="1"/>
  <c r="GM156" i="1"/>
  <c r="GP156" i="1" s="1"/>
  <c r="AC227" i="1"/>
  <c r="E32" i="8"/>
  <c r="M45" i="9"/>
  <c r="F32" i="8" s="1"/>
  <c r="E48" i="8" s="1"/>
  <c r="CI227" i="1"/>
  <c r="U154" i="1"/>
  <c r="AH159" i="1" s="1"/>
  <c r="AH146" i="1" s="1"/>
  <c r="R73" i="1"/>
  <c r="CP152" i="1"/>
  <c r="O152" i="1" s="1"/>
  <c r="GK74" i="1"/>
  <c r="GM74" i="1" s="1"/>
  <c r="GP74" i="1" s="1"/>
  <c r="CY223" i="1"/>
  <c r="X223" i="1" s="1"/>
  <c r="CZ223" i="1"/>
  <c r="Y223" i="1" s="1"/>
  <c r="CY32" i="1"/>
  <c r="X32" i="1" s="1"/>
  <c r="R35" i="1"/>
  <c r="GK35" i="1" s="1"/>
  <c r="R157" i="1"/>
  <c r="GK157" i="1" s="1"/>
  <c r="CP153" i="1"/>
  <c r="O153" i="1" s="1"/>
  <c r="E15" i="8"/>
  <c r="M25" i="9"/>
  <c r="F15" i="8" s="1"/>
  <c r="CY78" i="1"/>
  <c r="X78" i="1" s="1"/>
  <c r="CZ78" i="1"/>
  <c r="Y78" i="1" s="1"/>
  <c r="R75" i="1"/>
  <c r="GK75" i="1" s="1"/>
  <c r="GM75" i="1" s="1"/>
  <c r="GP75" i="1" s="1"/>
  <c r="AD69" i="1"/>
  <c r="Q80" i="1"/>
  <c r="AF30" i="1"/>
  <c r="S37" i="1"/>
  <c r="W37" i="1"/>
  <c r="AJ30" i="1"/>
  <c r="AG30" i="1"/>
  <c r="T37" i="1"/>
  <c r="BA37" i="1"/>
  <c r="CJ30" i="1"/>
  <c r="U159" i="1"/>
  <c r="AI30" i="1"/>
  <c r="V37" i="1"/>
  <c r="DH21" i="3"/>
  <c r="DI21" i="3"/>
  <c r="DF21" i="3"/>
  <c r="DG21" i="3"/>
  <c r="DJ21" i="3" s="1"/>
  <c r="DH62" i="3"/>
  <c r="DI62" i="3"/>
  <c r="DG62" i="3"/>
  <c r="DJ62" i="3" s="1"/>
  <c r="DF62" i="3"/>
  <c r="DF53" i="3"/>
  <c r="DG53" i="3"/>
  <c r="DH53" i="3"/>
  <c r="DI53" i="3"/>
  <c r="DJ53" i="3" s="1"/>
  <c r="DG15" i="3"/>
  <c r="DH15" i="3"/>
  <c r="DF15" i="3"/>
  <c r="DJ15" i="3" s="1"/>
  <c r="DI15" i="3"/>
  <c r="DG34" i="3"/>
  <c r="DI34" i="3"/>
  <c r="DF34" i="3"/>
  <c r="DJ34" i="3" s="1"/>
  <c r="DH34" i="3"/>
  <c r="P154" i="1"/>
  <c r="AP69" i="1"/>
  <c r="F89" i="1"/>
  <c r="GX154" i="1"/>
  <c r="CJ159" i="1" s="1"/>
  <c r="AL80" i="1"/>
  <c r="AZ80" i="1"/>
  <c r="CI69" i="1"/>
  <c r="AS159" i="1"/>
  <c r="CB146" i="1"/>
  <c r="AC30" i="1"/>
  <c r="P37" i="1"/>
  <c r="CE37" i="1"/>
  <c r="CF37" i="1"/>
  <c r="CH37" i="1"/>
  <c r="GM223" i="1"/>
  <c r="BA227" i="1"/>
  <c r="CJ221" i="1"/>
  <c r="BA69" i="1"/>
  <c r="F100" i="1"/>
  <c r="F169" i="1"/>
  <c r="AQ146" i="1"/>
  <c r="AQ189" i="1"/>
  <c r="AO142" i="1"/>
  <c r="F193" i="1"/>
  <c r="GM148" i="1"/>
  <c r="GM155" i="1"/>
  <c r="GP155" i="1" s="1"/>
  <c r="W221" i="1"/>
  <c r="F251" i="1"/>
  <c r="F104" i="1"/>
  <c r="W69" i="1"/>
  <c r="DH1" i="3"/>
  <c r="DI1" i="3"/>
  <c r="DJ1" i="3" s="1"/>
  <c r="DF1" i="3"/>
  <c r="DG1" i="3"/>
  <c r="DH33" i="3"/>
  <c r="DI33" i="3"/>
  <c r="DF33" i="3"/>
  <c r="DJ33" i="3" s="1"/>
  <c r="DG33" i="3"/>
  <c r="DI17" i="3"/>
  <c r="DF17" i="3"/>
  <c r="DJ17" i="3" s="1"/>
  <c r="DH17" i="3"/>
  <c r="DG17" i="3"/>
  <c r="DH28" i="3"/>
  <c r="DF28" i="3"/>
  <c r="DJ28" i="3" s="1"/>
  <c r="DG28" i="3"/>
  <c r="DI28" i="3"/>
  <c r="DH66" i="3"/>
  <c r="DG66" i="3"/>
  <c r="DI66" i="3"/>
  <c r="DF66" i="3"/>
  <c r="DJ66" i="3" s="1"/>
  <c r="DF16" i="3"/>
  <c r="DJ16" i="3" s="1"/>
  <c r="DG16" i="3"/>
  <c r="DH16" i="3"/>
  <c r="DI16" i="3"/>
  <c r="DF12" i="3"/>
  <c r="DJ12" i="3" s="1"/>
  <c r="DG12" i="3"/>
  <c r="DI12" i="3"/>
  <c r="DH12" i="3"/>
  <c r="DG11" i="3"/>
  <c r="DH11" i="3"/>
  <c r="DF11" i="3"/>
  <c r="DJ11" i="3" s="1"/>
  <c r="DI11" i="3"/>
  <c r="DI45" i="3"/>
  <c r="DF45" i="3"/>
  <c r="DG45" i="3"/>
  <c r="DJ45" i="3" s="1"/>
  <c r="DH45" i="3"/>
  <c r="DG50" i="3"/>
  <c r="DH50" i="3"/>
  <c r="DI50" i="3"/>
  <c r="DF50" i="3"/>
  <c r="DJ50" i="3" s="1"/>
  <c r="DI71" i="3"/>
  <c r="DH71" i="3"/>
  <c r="DF71" i="3"/>
  <c r="DJ71" i="3" s="1"/>
  <c r="DG71" i="3"/>
  <c r="DF76" i="3"/>
  <c r="DJ76" i="3" s="1"/>
  <c r="DG76" i="3"/>
  <c r="DH76" i="3"/>
  <c r="DI76" i="3"/>
  <c r="DI27" i="3"/>
  <c r="DH27" i="3"/>
  <c r="DF27" i="3"/>
  <c r="DG27" i="3"/>
  <c r="DJ27" i="3" s="1"/>
  <c r="DG69" i="3"/>
  <c r="DH69" i="3"/>
  <c r="DI69" i="3"/>
  <c r="DJ69" i="3" s="1"/>
  <c r="DF69" i="3"/>
  <c r="DI36" i="3"/>
  <c r="DF36" i="3"/>
  <c r="DJ36" i="3" s="1"/>
  <c r="DG36" i="3"/>
  <c r="DH36" i="3"/>
  <c r="CP73" i="1"/>
  <c r="O73" i="1" s="1"/>
  <c r="F47" i="1"/>
  <c r="AQ30" i="1"/>
  <c r="AQ110" i="1"/>
  <c r="DF55" i="3"/>
  <c r="DG55" i="3"/>
  <c r="DJ55" i="3" s="1"/>
  <c r="DH55" i="3"/>
  <c r="DI55" i="3"/>
  <c r="AZ37" i="1"/>
  <c r="CI30" i="1"/>
  <c r="CG30" i="1"/>
  <c r="AX37" i="1"/>
  <c r="DI57" i="3"/>
  <c r="DJ57" i="3" s="1"/>
  <c r="DF57" i="3"/>
  <c r="DG57" i="3"/>
  <c r="DH57" i="3"/>
  <c r="DI78" i="3"/>
  <c r="DF78" i="3"/>
  <c r="DG78" i="3"/>
  <c r="DJ78" i="3" s="1"/>
  <c r="DH78" i="3"/>
  <c r="DG77" i="3"/>
  <c r="DH77" i="3"/>
  <c r="DI77" i="3"/>
  <c r="DJ77" i="3" s="1"/>
  <c r="DF77" i="3"/>
  <c r="DH84" i="3"/>
  <c r="DI84" i="3"/>
  <c r="DF84" i="3"/>
  <c r="DJ84" i="3" s="1"/>
  <c r="DG84" i="3"/>
  <c r="DG24" i="3"/>
  <c r="DF24" i="3"/>
  <c r="DH24" i="3"/>
  <c r="DI24" i="3"/>
  <c r="DJ24" i="3" s="1"/>
  <c r="GM72" i="1"/>
  <c r="GP72" i="1" s="1"/>
  <c r="AO69" i="1"/>
  <c r="F84" i="1"/>
  <c r="AO110" i="1"/>
  <c r="DF68" i="3"/>
  <c r="DJ68" i="3" s="1"/>
  <c r="DH68" i="3"/>
  <c r="DI68" i="3"/>
  <c r="DG68" i="3"/>
  <c r="AS30" i="1"/>
  <c r="F54" i="1"/>
  <c r="AS110" i="1"/>
  <c r="AK80" i="1"/>
  <c r="BD142" i="1"/>
  <c r="F214" i="1"/>
  <c r="GM32" i="1"/>
  <c r="AB37" i="1"/>
  <c r="AI221" i="1"/>
  <c r="V227" i="1"/>
  <c r="W154" i="1"/>
  <c r="AJ159" i="1" s="1"/>
  <c r="U227" i="1"/>
  <c r="AH221" i="1"/>
  <c r="T69" i="1"/>
  <c r="F101" i="1"/>
  <c r="DH30" i="3"/>
  <c r="DF30" i="3"/>
  <c r="DG30" i="3"/>
  <c r="DI30" i="3"/>
  <c r="DJ30" i="3" s="1"/>
  <c r="DG58" i="3"/>
  <c r="DJ58" i="3" s="1"/>
  <c r="DH58" i="3"/>
  <c r="DI58" i="3"/>
  <c r="DF58" i="3"/>
  <c r="DI52" i="3"/>
  <c r="DF52" i="3"/>
  <c r="DJ52" i="3" s="1"/>
  <c r="DG52" i="3"/>
  <c r="DH52" i="3"/>
  <c r="AD30" i="1"/>
  <c r="Q37" i="1"/>
  <c r="DI38" i="3"/>
  <c r="DJ38" i="3" s="1"/>
  <c r="DF38" i="3"/>
  <c r="DG38" i="3"/>
  <c r="DH38" i="3"/>
  <c r="F46" i="1"/>
  <c r="AP30" i="1"/>
  <c r="AP110" i="1"/>
  <c r="BD69" i="1"/>
  <c r="BD110" i="1"/>
  <c r="F105" i="1"/>
  <c r="DG85" i="3"/>
  <c r="DH85" i="3"/>
  <c r="DI85" i="3"/>
  <c r="DF85" i="3"/>
  <c r="DJ85" i="3" s="1"/>
  <c r="DG63" i="3"/>
  <c r="DH63" i="3"/>
  <c r="DF63" i="3"/>
  <c r="DJ63" i="3" s="1"/>
  <c r="DI63" i="3"/>
  <c r="DF70" i="3"/>
  <c r="DJ70" i="3" s="1"/>
  <c r="DH70" i="3"/>
  <c r="DI70" i="3"/>
  <c r="DG70" i="3"/>
  <c r="S154" i="1"/>
  <c r="F172" i="1"/>
  <c r="BB146" i="1"/>
  <c r="BB189" i="1"/>
  <c r="AS69" i="1"/>
  <c r="F97" i="1"/>
  <c r="DH6" i="3"/>
  <c r="DI6" i="3"/>
  <c r="DF6" i="3"/>
  <c r="DJ6" i="3" s="1"/>
  <c r="DG6" i="3"/>
  <c r="DH43" i="3"/>
  <c r="DG43" i="3"/>
  <c r="DJ43" i="3" s="1"/>
  <c r="DI43" i="3"/>
  <c r="DF43" i="3"/>
  <c r="DI19" i="3"/>
  <c r="DF19" i="3"/>
  <c r="DJ19" i="3" s="1"/>
  <c r="DH19" i="3"/>
  <c r="DG19" i="3"/>
  <c r="DI9" i="3"/>
  <c r="DF9" i="3"/>
  <c r="DJ9" i="3" s="1"/>
  <c r="DH9" i="3"/>
  <c r="DG9" i="3"/>
  <c r="DI41" i="3"/>
  <c r="DF41" i="3"/>
  <c r="DJ41" i="3" s="1"/>
  <c r="DG41" i="3"/>
  <c r="DH41" i="3"/>
  <c r="DF35" i="3"/>
  <c r="DJ35" i="3" s="1"/>
  <c r="DI35" i="3"/>
  <c r="DG35" i="3"/>
  <c r="DH35" i="3"/>
  <c r="DH56" i="3"/>
  <c r="DI56" i="3"/>
  <c r="DF56" i="3"/>
  <c r="DG56" i="3"/>
  <c r="DJ56" i="3" s="1"/>
  <c r="DF4" i="3"/>
  <c r="DG4" i="3"/>
  <c r="DJ4" i="3" s="1"/>
  <c r="DI4" i="3"/>
  <c r="DH4" i="3"/>
  <c r="DG7" i="3"/>
  <c r="DH7" i="3"/>
  <c r="DF7" i="3"/>
  <c r="DJ7" i="3" s="1"/>
  <c r="DI7" i="3"/>
  <c r="DF42" i="3"/>
  <c r="DG42" i="3"/>
  <c r="DH42" i="3"/>
  <c r="DI42" i="3"/>
  <c r="DJ42" i="3" s="1"/>
  <c r="DF44" i="3"/>
  <c r="DG44" i="3"/>
  <c r="DJ44" i="3" s="1"/>
  <c r="DH44" i="3"/>
  <c r="DI44" i="3"/>
  <c r="DH72" i="3"/>
  <c r="DF72" i="3"/>
  <c r="DJ72" i="3" s="1"/>
  <c r="DG72" i="3"/>
  <c r="DI72" i="3"/>
  <c r="DG26" i="3"/>
  <c r="DF26" i="3"/>
  <c r="DH26" i="3"/>
  <c r="DI26" i="3"/>
  <c r="DJ26" i="3" s="1"/>
  <c r="DF61" i="3"/>
  <c r="DG61" i="3"/>
  <c r="DH61" i="3"/>
  <c r="DI61" i="3"/>
  <c r="DJ61" i="3" s="1"/>
  <c r="DF20" i="3"/>
  <c r="DG20" i="3"/>
  <c r="DH20" i="3"/>
  <c r="DI20" i="3"/>
  <c r="DJ20" i="3" s="1"/>
  <c r="F50" i="1"/>
  <c r="BB30" i="1"/>
  <c r="BB110" i="1"/>
  <c r="DH54" i="3"/>
  <c r="DI54" i="3"/>
  <c r="DF54" i="3"/>
  <c r="DG54" i="3"/>
  <c r="DJ54" i="3" s="1"/>
  <c r="DF40" i="3"/>
  <c r="DJ40" i="3" s="1"/>
  <c r="DG40" i="3"/>
  <c r="DH40" i="3"/>
  <c r="DI40" i="3"/>
  <c r="F96" i="1"/>
  <c r="BC69" i="1"/>
  <c r="BC110" i="1"/>
  <c r="DG75" i="3"/>
  <c r="DH75" i="3"/>
  <c r="DI75" i="3"/>
  <c r="DF75" i="3"/>
  <c r="DJ75" i="3" s="1"/>
  <c r="DF59" i="3"/>
  <c r="DJ59" i="3" s="1"/>
  <c r="DG59" i="3"/>
  <c r="DH59" i="3"/>
  <c r="DI59" i="3"/>
  <c r="DF25" i="3"/>
  <c r="DJ25" i="3" s="1"/>
  <c r="DG25" i="3"/>
  <c r="DH25" i="3"/>
  <c r="DI25" i="3"/>
  <c r="DG67" i="3"/>
  <c r="DH67" i="3"/>
  <c r="DI67" i="3"/>
  <c r="DF67" i="3"/>
  <c r="DJ67" i="3" s="1"/>
  <c r="AC80" i="1"/>
  <c r="CP71" i="1"/>
  <c r="O71" i="1" s="1"/>
  <c r="AZ159" i="1"/>
  <c r="CI146" i="1"/>
  <c r="AE80" i="1"/>
  <c r="CY151" i="1"/>
  <c r="X151" i="1" s="1"/>
  <c r="CZ151" i="1"/>
  <c r="Y151" i="1" s="1"/>
  <c r="AF159" i="1"/>
  <c r="AS227" i="1"/>
  <c r="CB221" i="1"/>
  <c r="R154" i="1"/>
  <c r="GK154" i="1" s="1"/>
  <c r="AP142" i="1"/>
  <c r="F198" i="1"/>
  <c r="CG221" i="1"/>
  <c r="AX227" i="1"/>
  <c r="AX69" i="1"/>
  <c r="F87" i="1"/>
  <c r="BC146" i="1"/>
  <c r="F175" i="1"/>
  <c r="BC189" i="1"/>
  <c r="AQ69" i="1"/>
  <c r="F90" i="1"/>
  <c r="F236" i="1"/>
  <c r="AP221" i="1"/>
  <c r="S227" i="1"/>
  <c r="AF221" i="1"/>
  <c r="T221" i="1"/>
  <c r="F248" i="1"/>
  <c r="DH10" i="3"/>
  <c r="DI10" i="3"/>
  <c r="DG10" i="3"/>
  <c r="DF10" i="3"/>
  <c r="DJ10" i="3" s="1"/>
  <c r="DF47" i="3"/>
  <c r="DJ47" i="3" s="1"/>
  <c r="DG47" i="3"/>
  <c r="DH47" i="3"/>
  <c r="DI47" i="3"/>
  <c r="DG22" i="3"/>
  <c r="DH22" i="3"/>
  <c r="DI22" i="3"/>
  <c r="DF22" i="3"/>
  <c r="DJ22" i="3" s="1"/>
  <c r="AT30" i="1"/>
  <c r="F55" i="1"/>
  <c r="AT110" i="1"/>
  <c r="DI65" i="3"/>
  <c r="DF65" i="3"/>
  <c r="DJ65" i="3" s="1"/>
  <c r="DG65" i="3"/>
  <c r="DH65" i="3"/>
  <c r="Q154" i="1"/>
  <c r="AD159" i="1" s="1"/>
  <c r="DH14" i="3"/>
  <c r="DI14" i="3"/>
  <c r="DF14" i="3"/>
  <c r="DJ14" i="3" s="1"/>
  <c r="DG14" i="3"/>
  <c r="DH3" i="3"/>
  <c r="DI3" i="3"/>
  <c r="DF3" i="3"/>
  <c r="DG3" i="3"/>
  <c r="DJ3" i="3" s="1"/>
  <c r="DH37" i="3"/>
  <c r="DG37" i="3"/>
  <c r="DI37" i="3"/>
  <c r="DF37" i="3"/>
  <c r="DJ37" i="3" s="1"/>
  <c r="DI32" i="3"/>
  <c r="DF32" i="3"/>
  <c r="DJ32" i="3" s="1"/>
  <c r="DG32" i="3"/>
  <c r="DH32" i="3"/>
  <c r="DG46" i="3"/>
  <c r="DJ46" i="3" s="1"/>
  <c r="DH46" i="3"/>
  <c r="DI46" i="3"/>
  <c r="DF46" i="3"/>
  <c r="DH49" i="3"/>
  <c r="DI49" i="3"/>
  <c r="DF49" i="3"/>
  <c r="DJ49" i="3" s="1"/>
  <c r="DG49" i="3"/>
  <c r="DF8" i="3"/>
  <c r="DJ8" i="3" s="1"/>
  <c r="DG8" i="3"/>
  <c r="DH8" i="3"/>
  <c r="DI8" i="3"/>
  <c r="DI5" i="3"/>
  <c r="DF5" i="3"/>
  <c r="DJ5" i="3" s="1"/>
  <c r="DG5" i="3"/>
  <c r="DH5" i="3"/>
  <c r="DF2" i="3"/>
  <c r="DG2" i="3"/>
  <c r="DJ2" i="3" s="1"/>
  <c r="DI2" i="3"/>
  <c r="DH2" i="3"/>
  <c r="DF51" i="3"/>
  <c r="DJ51" i="3" s="1"/>
  <c r="DG51" i="3"/>
  <c r="DH51" i="3"/>
  <c r="DI51" i="3"/>
  <c r="DH74" i="3"/>
  <c r="DI74" i="3"/>
  <c r="DF74" i="3"/>
  <c r="DG74" i="3"/>
  <c r="DJ74" i="3" s="1"/>
  <c r="DF18" i="3"/>
  <c r="DG18" i="3"/>
  <c r="DH18" i="3"/>
  <c r="DI18" i="3"/>
  <c r="DJ18" i="3" s="1"/>
  <c r="DG29" i="3"/>
  <c r="DF29" i="3"/>
  <c r="DJ29" i="3" s="1"/>
  <c r="DH29" i="3"/>
  <c r="DI29" i="3"/>
  <c r="DG79" i="3"/>
  <c r="DJ79" i="3" s="1"/>
  <c r="DH79" i="3"/>
  <c r="DI79" i="3"/>
  <c r="DF79" i="3"/>
  <c r="DF23" i="3"/>
  <c r="DJ23" i="3" s="1"/>
  <c r="DG23" i="3"/>
  <c r="DH23" i="3"/>
  <c r="DI23" i="3"/>
  <c r="DF31" i="3"/>
  <c r="DG31" i="3"/>
  <c r="DJ31" i="3" s="1"/>
  <c r="DH31" i="3"/>
  <c r="DI31" i="3"/>
  <c r="DF82" i="3"/>
  <c r="DJ82" i="3" s="1"/>
  <c r="DG82" i="3"/>
  <c r="DH82" i="3"/>
  <c r="DI82" i="3"/>
  <c r="AH30" i="1"/>
  <c r="U37" i="1"/>
  <c r="DG39" i="3"/>
  <c r="DJ39" i="3" s="1"/>
  <c r="DF39" i="3"/>
  <c r="DH39" i="3"/>
  <c r="DI39" i="3"/>
  <c r="DI73" i="3"/>
  <c r="DJ73" i="3" s="1"/>
  <c r="DH73" i="3"/>
  <c r="DF73" i="3"/>
  <c r="DG73" i="3"/>
  <c r="CY35" i="1"/>
  <c r="X35" i="1" s="1"/>
  <c r="CZ35" i="1"/>
  <c r="Y35" i="1" s="1"/>
  <c r="DI87" i="3"/>
  <c r="DG87" i="3"/>
  <c r="DF87" i="3"/>
  <c r="DJ87" i="3" s="1"/>
  <c r="DH87" i="3"/>
  <c r="DG81" i="3"/>
  <c r="DJ81" i="3" s="1"/>
  <c r="DH81" i="3"/>
  <c r="DI81" i="3"/>
  <c r="DF81" i="3"/>
  <c r="AL37" i="1"/>
  <c r="DF64" i="3"/>
  <c r="DJ64" i="3" s="1"/>
  <c r="DG64" i="3"/>
  <c r="DI64" i="3"/>
  <c r="DH64" i="3"/>
  <c r="AH69" i="1"/>
  <c r="U80" i="1"/>
  <c r="T154" i="1"/>
  <c r="AG159" i="1" s="1"/>
  <c r="V154" i="1"/>
  <c r="AI159" i="1" s="1"/>
  <c r="AT69" i="1"/>
  <c r="F98" i="1"/>
  <c r="CP224" i="1"/>
  <c r="O224" i="1" s="1"/>
  <c r="GM224" i="1" s="1"/>
  <c r="GP224" i="1" s="1"/>
  <c r="AD227" i="1"/>
  <c r="AF69" i="1"/>
  <c r="S80" i="1"/>
  <c r="AC221" i="1"/>
  <c r="CF227" i="1"/>
  <c r="CE227" i="1"/>
  <c r="P227" i="1"/>
  <c r="CH227" i="1"/>
  <c r="CG146" i="1"/>
  <c r="AX159" i="1"/>
  <c r="F177" i="1"/>
  <c r="AT189" i="1"/>
  <c r="AT146" i="1"/>
  <c r="V69" i="1"/>
  <c r="F103" i="1"/>
  <c r="F245" i="1"/>
  <c r="AT221" i="1"/>
  <c r="GM78" i="1" l="1"/>
  <c r="GP78" i="1" s="1"/>
  <c r="AL227" i="1"/>
  <c r="GK153" i="1"/>
  <c r="GM153" i="1" s="1"/>
  <c r="GP153" i="1" s="1"/>
  <c r="AE227" i="1"/>
  <c r="GM35" i="1"/>
  <c r="GP35" i="1" s="1"/>
  <c r="AK227" i="1"/>
  <c r="GK33" i="1"/>
  <c r="GM33" i="1" s="1"/>
  <c r="GP33" i="1" s="1"/>
  <c r="AE37" i="1"/>
  <c r="AE159" i="1"/>
  <c r="CI221" i="1"/>
  <c r="AZ227" i="1"/>
  <c r="GK150" i="1"/>
  <c r="GM150" i="1" s="1"/>
  <c r="GP150" i="1" s="1"/>
  <c r="GK149" i="1"/>
  <c r="GM149" i="1" s="1"/>
  <c r="GP149" i="1" s="1"/>
  <c r="GK152" i="1"/>
  <c r="GM152" i="1" s="1"/>
  <c r="GP152" i="1" s="1"/>
  <c r="GM157" i="1"/>
  <c r="GP157" i="1" s="1"/>
  <c r="AK37" i="1"/>
  <c r="GM73" i="1"/>
  <c r="GP73" i="1" s="1"/>
  <c r="GK73" i="1"/>
  <c r="GK34" i="1"/>
  <c r="GM34" i="1" s="1"/>
  <c r="GP34" i="1" s="1"/>
  <c r="AD146" i="1"/>
  <c r="Q159" i="1"/>
  <c r="AI146" i="1"/>
  <c r="V159" i="1"/>
  <c r="S221" i="1"/>
  <c r="F242" i="1"/>
  <c r="BD26" i="1"/>
  <c r="F135" i="1"/>
  <c r="BD257" i="1"/>
  <c r="AL69" i="1"/>
  <c r="Y80" i="1"/>
  <c r="U146" i="1"/>
  <c r="F181" i="1"/>
  <c r="U189" i="1"/>
  <c r="S30" i="1"/>
  <c r="F52" i="1"/>
  <c r="S110" i="1"/>
  <c r="F207" i="1"/>
  <c r="AT142" i="1"/>
  <c r="AL30" i="1"/>
  <c r="Y37" i="1"/>
  <c r="AS221" i="1"/>
  <c r="F244" i="1"/>
  <c r="AE69" i="1"/>
  <c r="R80" i="1"/>
  <c r="Q30" i="1"/>
  <c r="Q110" i="1"/>
  <c r="F49" i="1"/>
  <c r="AK30" i="1"/>
  <c r="X37" i="1"/>
  <c r="AB227" i="1"/>
  <c r="AV37" i="1"/>
  <c r="CE30" i="1"/>
  <c r="AS146" i="1"/>
  <c r="F176" i="1"/>
  <c r="AS189" i="1"/>
  <c r="P221" i="1"/>
  <c r="F230" i="1"/>
  <c r="S69" i="1"/>
  <c r="F95" i="1"/>
  <c r="AE146" i="1"/>
  <c r="R159" i="1"/>
  <c r="U30" i="1"/>
  <c r="F59" i="1"/>
  <c r="U110" i="1"/>
  <c r="AT26" i="1"/>
  <c r="AT257" i="1"/>
  <c r="F128" i="1"/>
  <c r="F205" i="1"/>
  <c r="BC142" i="1"/>
  <c r="AF146" i="1"/>
  <c r="S159" i="1"/>
  <c r="GM151" i="1"/>
  <c r="GP151" i="1" s="1"/>
  <c r="BB26" i="1"/>
  <c r="F123" i="1"/>
  <c r="BB257" i="1"/>
  <c r="CY154" i="1"/>
  <c r="X154" i="1" s="1"/>
  <c r="CZ154" i="1"/>
  <c r="Y154" i="1" s="1"/>
  <c r="AP26" i="1"/>
  <c r="F119" i="1"/>
  <c r="AP257" i="1"/>
  <c r="U221" i="1"/>
  <c r="F249" i="1"/>
  <c r="AB30" i="1"/>
  <c r="O37" i="1"/>
  <c r="AK69" i="1"/>
  <c r="X80" i="1"/>
  <c r="AO26" i="1"/>
  <c r="AO257" i="1"/>
  <c r="F114" i="1"/>
  <c r="AX30" i="1"/>
  <c r="F44" i="1"/>
  <c r="AX110" i="1"/>
  <c r="AQ26" i="1"/>
  <c r="F120" i="1"/>
  <c r="AQ257" i="1"/>
  <c r="CA227" i="1"/>
  <c r="GP223" i="1"/>
  <c r="CD227" i="1" s="1"/>
  <c r="F40" i="1"/>
  <c r="P30" i="1"/>
  <c r="V30" i="1"/>
  <c r="F60" i="1"/>
  <c r="V110" i="1"/>
  <c r="F58" i="1"/>
  <c r="T30" i="1"/>
  <c r="T110" i="1"/>
  <c r="Q69" i="1"/>
  <c r="F92" i="1"/>
  <c r="AW227" i="1"/>
  <c r="CF221" i="1"/>
  <c r="Q227" i="1"/>
  <c r="AD221" i="1"/>
  <c r="GM71" i="1"/>
  <c r="AB80" i="1"/>
  <c r="V221" i="1"/>
  <c r="F250" i="1"/>
  <c r="F199" i="1"/>
  <c r="AQ142" i="1"/>
  <c r="BA221" i="1"/>
  <c r="F247" i="1"/>
  <c r="AW37" i="1"/>
  <c r="CF30" i="1"/>
  <c r="CP154" i="1"/>
  <c r="O154" i="1" s="1"/>
  <c r="AY227" i="1"/>
  <c r="CH221" i="1"/>
  <c r="AG146" i="1"/>
  <c r="T159" i="1"/>
  <c r="AC69" i="1"/>
  <c r="CH80" i="1"/>
  <c r="P80" i="1"/>
  <c r="CE80" i="1"/>
  <c r="CF80" i="1"/>
  <c r="F48" i="1"/>
  <c r="AZ30" i="1"/>
  <c r="AZ110" i="1"/>
  <c r="GP148" i="1"/>
  <c r="BA159" i="1"/>
  <c r="CJ146" i="1"/>
  <c r="W30" i="1"/>
  <c r="F61" i="1"/>
  <c r="W110" i="1"/>
  <c r="AC159" i="1"/>
  <c r="AX189" i="1"/>
  <c r="AX146" i="1"/>
  <c r="F166" i="1"/>
  <c r="CE221" i="1"/>
  <c r="AV227" i="1"/>
  <c r="U69" i="1"/>
  <c r="F102" i="1"/>
  <c r="F234" i="1"/>
  <c r="AX221" i="1"/>
  <c r="F170" i="1"/>
  <c r="AZ146" i="1"/>
  <c r="AZ189" i="1"/>
  <c r="BC26" i="1"/>
  <c r="BC257" i="1"/>
  <c r="F126" i="1"/>
  <c r="BB142" i="1"/>
  <c r="F202" i="1"/>
  <c r="W159" i="1"/>
  <c r="AJ146" i="1"/>
  <c r="GP32" i="1"/>
  <c r="AS26" i="1"/>
  <c r="F127" i="1"/>
  <c r="AS257" i="1"/>
  <c r="CH30" i="1"/>
  <c r="AY37" i="1"/>
  <c r="AZ69" i="1"/>
  <c r="F91" i="1"/>
  <c r="BA30" i="1"/>
  <c r="BA110" i="1"/>
  <c r="F57" i="1"/>
  <c r="X227" i="1" l="1"/>
  <c r="AK221" i="1"/>
  <c r="AZ221" i="1"/>
  <c r="F238" i="1"/>
  <c r="Y227" i="1"/>
  <c r="AL221" i="1"/>
  <c r="CD37" i="1"/>
  <c r="CA37" i="1"/>
  <c r="AE221" i="1"/>
  <c r="R227" i="1"/>
  <c r="AL159" i="1"/>
  <c r="AL146" i="1" s="1"/>
  <c r="AK159" i="1"/>
  <c r="AK146" i="1" s="1"/>
  <c r="AE30" i="1"/>
  <c r="R37" i="1"/>
  <c r="W26" i="1"/>
  <c r="W257" i="1"/>
  <c r="F134" i="1"/>
  <c r="AB69" i="1"/>
  <c r="O80" i="1"/>
  <c r="AW221" i="1"/>
  <c r="F233" i="1"/>
  <c r="F63" i="1"/>
  <c r="X30" i="1"/>
  <c r="X110" i="1"/>
  <c r="X159" i="1"/>
  <c r="W189" i="1"/>
  <c r="W146" i="1"/>
  <c r="F183" i="1"/>
  <c r="CH69" i="1"/>
  <c r="AY80" i="1"/>
  <c r="GP71" i="1"/>
  <c r="CD80" i="1" s="1"/>
  <c r="CA80" i="1"/>
  <c r="AR227" i="1"/>
  <c r="CA221" i="1"/>
  <c r="AO22" i="1"/>
  <c r="F261" i="1"/>
  <c r="AO287" i="1"/>
  <c r="U26" i="1"/>
  <c r="F132" i="1"/>
  <c r="U257" i="1"/>
  <c r="Y30" i="1"/>
  <c r="F64" i="1"/>
  <c r="Y110" i="1"/>
  <c r="F125" i="1"/>
  <c r="S26" i="1"/>
  <c r="BD22" i="1"/>
  <c r="BD287" i="1"/>
  <c r="F282" i="1"/>
  <c r="Q146" i="1"/>
  <c r="Q189" i="1"/>
  <c r="F171" i="1"/>
  <c r="CD30" i="1"/>
  <c r="AU37" i="1"/>
  <c r="AV221" i="1"/>
  <c r="F232" i="1"/>
  <c r="F196" i="1"/>
  <c r="AX142" i="1"/>
  <c r="CF69" i="1"/>
  <c r="AW80" i="1"/>
  <c r="AY221" i="1"/>
  <c r="F235" i="1"/>
  <c r="Q221" i="1"/>
  <c r="F239" i="1"/>
  <c r="V26" i="1"/>
  <c r="F133" i="1"/>
  <c r="AQ22" i="1"/>
  <c r="AQ287" i="1"/>
  <c r="F267" i="1"/>
  <c r="BB22" i="1"/>
  <c r="F270" i="1"/>
  <c r="BB287" i="1"/>
  <c r="S189" i="1"/>
  <c r="S146" i="1"/>
  <c r="F174" i="1"/>
  <c r="AS142" i="1"/>
  <c r="F206" i="1"/>
  <c r="F42" i="1"/>
  <c r="AV30" i="1"/>
  <c r="V189" i="1"/>
  <c r="V146" i="1"/>
  <c r="F182" i="1"/>
  <c r="BA146" i="1"/>
  <c r="BA189" i="1"/>
  <c r="F179" i="1"/>
  <c r="P69" i="1"/>
  <c r="F83" i="1"/>
  <c r="CD221" i="1"/>
  <c r="AU227" i="1"/>
  <c r="R189" i="1"/>
  <c r="R146" i="1"/>
  <c r="F173" i="1"/>
  <c r="F211" i="1"/>
  <c r="U142" i="1"/>
  <c r="BC22" i="1"/>
  <c r="BC287" i="1"/>
  <c r="F273" i="1"/>
  <c r="GM154" i="1"/>
  <c r="GP154" i="1" s="1"/>
  <c r="CD159" i="1" s="1"/>
  <c r="AB159" i="1"/>
  <c r="P110" i="1"/>
  <c r="AX26" i="1"/>
  <c r="AX257" i="1"/>
  <c r="F117" i="1"/>
  <c r="F39" i="1"/>
  <c r="O30" i="1"/>
  <c r="O110" i="1"/>
  <c r="AP22" i="1"/>
  <c r="AP287" i="1"/>
  <c r="F266" i="1"/>
  <c r="G16" i="2" s="1"/>
  <c r="G18" i="2" s="1"/>
  <c r="R69" i="1"/>
  <c r="F94" i="1"/>
  <c r="BA26" i="1"/>
  <c r="F130" i="1"/>
  <c r="AY30" i="1"/>
  <c r="F45" i="1"/>
  <c r="AY110" i="1"/>
  <c r="AS22" i="1"/>
  <c r="AS287" i="1"/>
  <c r="F274" i="1"/>
  <c r="E16" i="2" s="1"/>
  <c r="AR37" i="1"/>
  <c r="CA30" i="1"/>
  <c r="AZ142" i="1"/>
  <c r="F200" i="1"/>
  <c r="AC146" i="1"/>
  <c r="P159" i="1"/>
  <c r="CE159" i="1"/>
  <c r="CF159" i="1"/>
  <c r="CH159" i="1"/>
  <c r="AZ26" i="1"/>
  <c r="F121" i="1"/>
  <c r="AZ257" i="1"/>
  <c r="AV80" i="1"/>
  <c r="AV110" i="1" s="1"/>
  <c r="CE69" i="1"/>
  <c r="F180" i="1"/>
  <c r="T146" i="1"/>
  <c r="T189" i="1"/>
  <c r="T257" i="1" s="1"/>
  <c r="AW30" i="1"/>
  <c r="F43" i="1"/>
  <c r="AW110" i="1"/>
  <c r="T26" i="1"/>
  <c r="F131" i="1"/>
  <c r="X69" i="1"/>
  <c r="F106" i="1"/>
  <c r="AT22" i="1"/>
  <c r="F275" i="1"/>
  <c r="F16" i="2" s="1"/>
  <c r="F18" i="2" s="1"/>
  <c r="AT287" i="1"/>
  <c r="O227" i="1"/>
  <c r="AB221" i="1"/>
  <c r="Q26" i="1"/>
  <c r="F122" i="1"/>
  <c r="Y69" i="1"/>
  <c r="F107" i="1"/>
  <c r="R30" i="1" l="1"/>
  <c r="F51" i="1"/>
  <c r="X221" i="1"/>
  <c r="F253" i="1"/>
  <c r="R110" i="1"/>
  <c r="F254" i="1"/>
  <c r="Y221" i="1"/>
  <c r="Y159" i="1"/>
  <c r="F241" i="1"/>
  <c r="R221" i="1"/>
  <c r="CA159" i="1"/>
  <c r="AR159" i="1" s="1"/>
  <c r="AV26" i="1"/>
  <c r="F115" i="1"/>
  <c r="CD146" i="1"/>
  <c r="AU159" i="1"/>
  <c r="AT18" i="1"/>
  <c r="F305" i="1"/>
  <c r="AZ22" i="1"/>
  <c r="F268" i="1"/>
  <c r="AZ287" i="1"/>
  <c r="AW159" i="1"/>
  <c r="CF146" i="1"/>
  <c r="AP18" i="1"/>
  <c r="F296" i="1"/>
  <c r="BA142" i="1"/>
  <c r="F209" i="1"/>
  <c r="F212" i="1"/>
  <c r="V142" i="1"/>
  <c r="F204" i="1"/>
  <c r="S142" i="1"/>
  <c r="CD69" i="1"/>
  <c r="AU80" i="1"/>
  <c r="AU110" i="1" s="1"/>
  <c r="AB146" i="1"/>
  <c r="O159" i="1"/>
  <c r="BB18" i="1"/>
  <c r="F300" i="1"/>
  <c r="AQ18" i="1"/>
  <c r="F297" i="1"/>
  <c r="AU30" i="1"/>
  <c r="F56" i="1"/>
  <c r="AY69" i="1"/>
  <c r="F88" i="1"/>
  <c r="X26" i="1"/>
  <c r="F136" i="1"/>
  <c r="W22" i="1"/>
  <c r="F281" i="1"/>
  <c r="W287" i="1"/>
  <c r="E18" i="2"/>
  <c r="BC18" i="1"/>
  <c r="F303" i="1"/>
  <c r="Y26" i="1"/>
  <c r="F137" i="1"/>
  <c r="AV159" i="1"/>
  <c r="CE146" i="1"/>
  <c r="P189" i="1"/>
  <c r="P257" i="1" s="1"/>
  <c r="F162" i="1"/>
  <c r="P146" i="1"/>
  <c r="BA257" i="1"/>
  <c r="F112" i="1"/>
  <c r="O26" i="1"/>
  <c r="F264" i="1"/>
  <c r="AX287" i="1"/>
  <c r="AX22" i="1"/>
  <c r="F203" i="1"/>
  <c r="R142" i="1"/>
  <c r="AW69" i="1"/>
  <c r="F86" i="1"/>
  <c r="AO18" i="1"/>
  <c r="F291" i="1"/>
  <c r="F255" i="1"/>
  <c r="AR221" i="1"/>
  <c r="F213" i="1"/>
  <c r="W142" i="1"/>
  <c r="O69" i="1"/>
  <c r="F82" i="1"/>
  <c r="Y146" i="1"/>
  <c r="F186" i="1"/>
  <c r="Y189" i="1"/>
  <c r="Y257" i="1" s="1"/>
  <c r="AW26" i="1"/>
  <c r="F116" i="1"/>
  <c r="P26" i="1"/>
  <c r="F113" i="1"/>
  <c r="CA146" i="1"/>
  <c r="Q142" i="1"/>
  <c r="F201" i="1"/>
  <c r="T22" i="1"/>
  <c r="T287" i="1"/>
  <c r="F278" i="1"/>
  <c r="AS18" i="1"/>
  <c r="F304" i="1"/>
  <c r="Q257" i="1"/>
  <c r="F229" i="1"/>
  <c r="O221" i="1"/>
  <c r="T142" i="1"/>
  <c r="F210" i="1"/>
  <c r="AV69" i="1"/>
  <c r="F85" i="1"/>
  <c r="CH146" i="1"/>
  <c r="AY159" i="1"/>
  <c r="F65" i="1"/>
  <c r="AR30" i="1"/>
  <c r="AY26" i="1"/>
  <c r="F118" i="1"/>
  <c r="AU221" i="1"/>
  <c r="F246" i="1"/>
  <c r="V257" i="1"/>
  <c r="BD18" i="1"/>
  <c r="F312" i="1"/>
  <c r="S257" i="1"/>
  <c r="U22" i="1"/>
  <c r="U287" i="1"/>
  <c r="F279" i="1"/>
  <c r="CA69" i="1"/>
  <c r="AR80" i="1"/>
  <c r="F185" i="1"/>
  <c r="X189" i="1"/>
  <c r="X146" i="1"/>
  <c r="R257" i="1"/>
  <c r="R26" i="1" l="1"/>
  <c r="F124" i="1"/>
  <c r="Y22" i="1"/>
  <c r="F284" i="1"/>
  <c r="Y287" i="1"/>
  <c r="P22" i="1"/>
  <c r="F260" i="1"/>
  <c r="P287" i="1"/>
  <c r="AY146" i="1"/>
  <c r="F167" i="1"/>
  <c r="AY189" i="1"/>
  <c r="X142" i="1"/>
  <c r="F215" i="1"/>
  <c r="F187" i="1"/>
  <c r="AR146" i="1"/>
  <c r="AR189" i="1"/>
  <c r="X257" i="1"/>
  <c r="U18" i="1"/>
  <c r="F309" i="1"/>
  <c r="F164" i="1"/>
  <c r="AV189" i="1"/>
  <c r="AV146" i="1"/>
  <c r="W18" i="1"/>
  <c r="F311" i="1"/>
  <c r="AU26" i="1"/>
  <c r="F129" i="1"/>
  <c r="AW146" i="1"/>
  <c r="AW189" i="1"/>
  <c r="F165" i="1"/>
  <c r="S22" i="1"/>
  <c r="F272" i="1"/>
  <c r="S287" i="1"/>
  <c r="Q22" i="1"/>
  <c r="Q287" i="1"/>
  <c r="F269" i="1"/>
  <c r="BA22" i="1"/>
  <c r="F277" i="1"/>
  <c r="BA287" i="1"/>
  <c r="F161" i="1"/>
  <c r="O189" i="1"/>
  <c r="O146" i="1"/>
  <c r="R22" i="1"/>
  <c r="F271" i="1"/>
  <c r="R287" i="1"/>
  <c r="AR69" i="1"/>
  <c r="F108" i="1"/>
  <c r="V22" i="1"/>
  <c r="F280" i="1"/>
  <c r="V287" i="1"/>
  <c r="AR110" i="1"/>
  <c r="AU69" i="1"/>
  <c r="F99" i="1"/>
  <c r="AZ18" i="1"/>
  <c r="F298" i="1"/>
  <c r="T18" i="1"/>
  <c r="F308" i="1"/>
  <c r="F216" i="1"/>
  <c r="Y142" i="1"/>
  <c r="AX18" i="1"/>
  <c r="F294" i="1"/>
  <c r="P142" i="1"/>
  <c r="F192" i="1"/>
  <c r="AU146" i="1"/>
  <c r="AU189" i="1"/>
  <c r="F178" i="1"/>
  <c r="V18" i="1" l="1"/>
  <c r="F310" i="1"/>
  <c r="F208" i="1"/>
  <c r="AU142" i="1"/>
  <c r="R18" i="1"/>
  <c r="F301" i="1"/>
  <c r="F195" i="1"/>
  <c r="AW142" i="1"/>
  <c r="AW257" i="1"/>
  <c r="AV142" i="1"/>
  <c r="F194" i="1"/>
  <c r="AV257" i="1"/>
  <c r="J16" i="2"/>
  <c r="J18" i="2" s="1"/>
  <c r="AR142" i="1"/>
  <c r="F217" i="1"/>
  <c r="P18" i="1"/>
  <c r="F290" i="1"/>
  <c r="F191" i="1"/>
  <c r="O142" i="1"/>
  <c r="O257" i="1"/>
  <c r="S18" i="1"/>
  <c r="F302" i="1"/>
  <c r="X22" i="1"/>
  <c r="X287" i="1"/>
  <c r="F283" i="1"/>
  <c r="Y18" i="1"/>
  <c r="F314" i="1"/>
  <c r="AR26" i="1"/>
  <c r="F138" i="1"/>
  <c r="AR257" i="1"/>
  <c r="BA18" i="1"/>
  <c r="F307" i="1"/>
  <c r="Q18" i="1"/>
  <c r="F299" i="1"/>
  <c r="AU257" i="1"/>
  <c r="AY142" i="1"/>
  <c r="F197" i="1"/>
  <c r="AY257" i="1"/>
  <c r="AY22" i="1" l="1"/>
  <c r="AY287" i="1"/>
  <c r="F265" i="1"/>
  <c r="X18" i="1"/>
  <c r="F313" i="1"/>
  <c r="O22" i="1"/>
  <c r="F259" i="1"/>
  <c r="O287" i="1"/>
  <c r="AV22" i="1"/>
  <c r="F262" i="1"/>
  <c r="AV287" i="1"/>
  <c r="AU22" i="1"/>
  <c r="F276" i="1"/>
  <c r="H16" i="2" s="1"/>
  <c r="AU287" i="1"/>
  <c r="AR22" i="1"/>
  <c r="F285" i="1"/>
  <c r="AR287" i="1"/>
  <c r="AW22" i="1"/>
  <c r="AW287" i="1"/>
  <c r="F263" i="1"/>
  <c r="AW18" i="1" l="1"/>
  <c r="F293" i="1"/>
  <c r="AU18" i="1"/>
  <c r="F306" i="1"/>
  <c r="AY18" i="1"/>
  <c r="F295" i="1"/>
  <c r="O18" i="1"/>
  <c r="F289" i="1"/>
  <c r="AV18" i="1"/>
  <c r="F292" i="1"/>
  <c r="AR18" i="1"/>
  <c r="F315" i="1"/>
  <c r="F316" i="1" s="1"/>
  <c r="H18" i="2"/>
  <c r="I16" i="2"/>
  <c r="I18" i="2" s="1"/>
  <c r="F317" i="1" l="1"/>
  <c r="F318" i="1" l="1"/>
</calcChain>
</file>

<file path=xl/sharedStrings.xml><?xml version="1.0" encoding="utf-8"?>
<sst xmlns="http://schemas.openxmlformats.org/spreadsheetml/2006/main" count="3880" uniqueCount="346">
  <si>
    <t>Smeta.RU  (495) 974-1589</t>
  </si>
  <si>
    <t>_PS_</t>
  </si>
  <si>
    <t>Smeta.RU</t>
  </si>
  <si>
    <t/>
  </si>
  <si>
    <t>Новый объект</t>
  </si>
  <si>
    <t>Каменный ковер</t>
  </si>
  <si>
    <t>Сметные нормы списания</t>
  </si>
  <si>
    <t>Коды ОКП для СН-2012 - 2024 г. (в ценах на 01.01.2024 г)</t>
  </si>
  <si>
    <t>СН-2012 - 2024 г. (в ценах на 01.01.2024 г)_глава_1-5</t>
  </si>
  <si>
    <t>Типовой расчет для СН-2012 - 2024 г. (в ценах на 01.01.2024 г) И0</t>
  </si>
  <si>
    <t>СН-2012-2024 г. База данных "Сборник стоимостных нормативов" (в ценах на 01.01.2024 г)</t>
  </si>
  <si>
    <t>Поправки для СН-2012-2024 в ценах на 01.01.2024 г И0 (05.03.2024)</t>
  </si>
  <si>
    <t>Новая локальная смета</t>
  </si>
  <si>
    <t>Новый раздел</t>
  </si>
  <si>
    <t>Крыльцо главный вход</t>
  </si>
  <si>
    <t>Новый подраздел</t>
  </si>
  <si>
    <t>Демонтажные работы</t>
  </si>
  <si>
    <t>1</t>
  </si>
  <si>
    <t>1.13-3403-15-1/1</t>
  </si>
  <si>
    <t>Облицовка ступеней гранитными плитами (Демонтаж)</t>
  </si>
  <si>
    <t>100 м2</t>
  </si>
  <si>
    <t>СН-2012-2024.1. База. Сб.13-3403-15-1/1</t>
  </si>
  <si>
    <t>)*0</t>
  </si>
  <si>
    <t>)*0,2</t>
  </si>
  <si>
    <t>СН-2012</t>
  </si>
  <si>
    <t>Подрядные работы, гл. 1-5,7</t>
  </si>
  <si>
    <t>работа</t>
  </si>
  <si>
    <t>Поправка: СН-2012 О.П. п.22</t>
  </si>
  <si>
    <t>2</t>
  </si>
  <si>
    <t>1.13-3404-1-2/1</t>
  </si>
  <si>
    <t>Разборка облицовки стен из гранитных плит</t>
  </si>
  <si>
    <t>СН-2012-2024.1. База. Сб.13-3404-1-2/1</t>
  </si>
  <si>
    <t>3</t>
  </si>
  <si>
    <t>1.10-3103-2-3/1</t>
  </si>
  <si>
    <t>Устройство стяжек бетонных толщиной 20 мм (Демонтаж)</t>
  </si>
  <si>
    <t>СН-2012-2024.1. База. Сб.10-3103-2-3/1</t>
  </si>
  <si>
    <t>4</t>
  </si>
  <si>
    <t>1.13-3104-1-2/1</t>
  </si>
  <si>
    <t>Отбивка штукатурки по кирпичу и бетону стен, потолков площадью более 5 м2</t>
  </si>
  <si>
    <t>СН-2012-2024.1. База. Сб.13-3104-1-2/1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</si>
  <si>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</si>
  <si>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</si>
  <si>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</si>
  <si>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</si>
  <si>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</si>
  <si>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</si>
  <si>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</si>
  <si>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</si>
  <si>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</si>
  <si>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</si>
  <si>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</si>
  <si>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</si>
  <si>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</si>
  <si>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</si>
  <si>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</si>
  <si>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</si>
  <si>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</si>
  <si>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</si>
  <si>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</si>
  <si>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</si>
  <si>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</si>
  <si>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</si>
  <si>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</si>
  <si>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</si>
  <si>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</si>
  <si>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</si>
  <si>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</si>
  <si>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</si>
  <si>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</si>
  <si>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</si>
  <si>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</si>
  <si>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</si>
  <si>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</si>
  <si>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</si>
  <si>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</si>
  <si>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</si>
  <si>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</si>
  <si>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</si>
  <si>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</si>
  <si>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</si>
  <si>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</si>
  <si>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</si>
  <si>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</si>
  <si>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</si>
  <si>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</si>
  <si>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</si>
  <si>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</si>
  <si>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</si>
  <si>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</si>
  <si>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</si>
  <si>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</si>
  <si>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</si>
  <si>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</si>
  <si>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</si>
  <si>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</si>
  <si>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5</t>
  </si>
  <si>
    <t>Устройство стяжек бетонных толщиной 20 мм</t>
  </si>
  <si>
    <t>6</t>
  </si>
  <si>
    <t>1.13-3103-12-3/1</t>
  </si>
  <si>
    <t>Высококачественная штукатурка по сетке стен без устройства каркаса цементным раствором (подступенок)</t>
  </si>
  <si>
    <t>СН-2012-2024.1. База. Сб.13-3103-12-3/1</t>
  </si>
  <si>
    <t>7</t>
  </si>
  <si>
    <t>1.10-3803-5-1/1</t>
  </si>
  <si>
    <t>Огрунтовка полов грунтовкой глубокого проникновения</t>
  </si>
  <si>
    <t>СН-2012-2024.1. База. Сб.10-3803-5-1/1</t>
  </si>
  <si>
    <t>8</t>
  </si>
  <si>
    <t>1.10-3303-6-1/1</t>
  </si>
  <si>
    <t>Устройство полимерных наливных полов из полиуретана толщиной 4 мм (эпоксидная смола+щебень фракция 2-5 мм)</t>
  </si>
  <si>
    <t>СН-2012-2024.1. База. Сб.10-3303-6-1/1</t>
  </si>
  <si>
    <t>9</t>
  </si>
  <si>
    <t>21.1-25-733</t>
  </si>
  <si>
    <t>Состав полиуретановый двухкомпонентный "Наливной пол", цветной</t>
  </si>
  <si>
    <t>кг</t>
  </si>
  <si>
    <t>СН-2012-2024.21. База. Р.1, о.25, поз.733</t>
  </si>
  <si>
    <t>10</t>
  </si>
  <si>
    <t>21.1-12-13</t>
  </si>
  <si>
    <t>Песок кварцевый</t>
  </si>
  <si>
    <t>т</t>
  </si>
  <si>
    <t>СН-2012-2024.21. База. Р.1, о.12, поз.13</t>
  </si>
  <si>
    <t>11</t>
  </si>
  <si>
    <t>21.1-12-23</t>
  </si>
  <si>
    <t>Щебень гранитный для дорожных работ (40% фракция 5-10мм, 60%, фракция 0-5мм)</t>
  </si>
  <si>
    <t>м3</t>
  </si>
  <si>
    <t>СН-2012-2024.21. База. Р.1, о.12, поз.23</t>
  </si>
  <si>
    <t>12</t>
  </si>
  <si>
    <t>21.1-1-62</t>
  </si>
  <si>
    <t>Смола эпоксидная универсальная, марка "Вискацил Эпокси-Баухарц"</t>
  </si>
  <si>
    <t>СН-2012-2024.21. База. Р.1, о.1, поз.62</t>
  </si>
  <si>
    <t>Крыльцо боковое</t>
  </si>
  <si>
    <t>13</t>
  </si>
  <si>
    <t>2.1-3104-1-4/1</t>
  </si>
  <si>
    <t>Разборка покрытий и оснований асфальтобетонных (штроба)</t>
  </si>
  <si>
    <t>100 м3</t>
  </si>
  <si>
    <t>СН-2012-2024.2. База. Сб.1-3104-1-4/1</t>
  </si>
  <si>
    <t>14</t>
  </si>
  <si>
    <t>15</t>
  </si>
  <si>
    <t>16</t>
  </si>
  <si>
    <t>1.14-3201-1-10/1</t>
  </si>
  <si>
    <t>Простая масляная окраска фасадов с подготовкой и расчисткой старой краски до 35% с лестниц</t>
  </si>
  <si>
    <t>СН-2012-2024.1. База. Сб.14-3201-1-10/1</t>
  </si>
  <si>
    <t>17</t>
  </si>
  <si>
    <t>18</t>
  </si>
  <si>
    <t>19</t>
  </si>
  <si>
    <t>20</t>
  </si>
  <si>
    <t>21</t>
  </si>
  <si>
    <t>22</t>
  </si>
  <si>
    <t>Вывоз мусора</t>
  </si>
  <si>
    <t>23</t>
  </si>
  <si>
    <t>1.50-3305-4-1/1</t>
  </si>
  <si>
    <t>Погрузка и выгрузка вручную строительного мусора на транспортные средства</t>
  </si>
  <si>
    <t>СН-2012-2024.1. База. Сб.50-3305-4-1/1</t>
  </si>
  <si>
    <t>24</t>
  </si>
  <si>
    <t>1.49-9201-1-1/1</t>
  </si>
  <si>
    <t>Перевозка строительного мусора автосамосвалами грузоподъемностью до 10 т на расстояние 1 км - при погрузке вручную</t>
  </si>
  <si>
    <t>СН-2012-2024.1. База. Сб.49-9201-1-1/1</t>
  </si>
  <si>
    <t>Подрядные работы, гл. 1 перевозка мусора</t>
  </si>
  <si>
    <t>25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</si>
  <si>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</si>
  <si>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</si>
  <si>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СН-2012-2024.1. База. Сб.49-9201-1-3/1</t>
  </si>
  <si>
    <t>)*48</t>
  </si>
  <si>
    <t>Итого по смете</t>
  </si>
  <si>
    <t>НДС 20 %</t>
  </si>
  <si>
    <t>Итого с НДС</t>
  </si>
  <si>
    <t>Уровень цен на 01.01.2024 г</t>
  </si>
  <si>
    <t>_OBSM_</t>
  </si>
  <si>
    <t>9999990008</t>
  </si>
  <si>
    <t>Трудозатраты рабочих</t>
  </si>
  <si>
    <t>чел.-ч.</t>
  </si>
  <si>
    <t>22.1-30-10</t>
  </si>
  <si>
    <t>СН-2012-2024.22. База. п.1-30-10 (304101)</t>
  </si>
  <si>
    <t>Перфораторы электрические, мощность до 500 Вт</t>
  </si>
  <si>
    <t>маш.-ч</t>
  </si>
  <si>
    <t>22.1-30-19</t>
  </si>
  <si>
    <t>СН-2012-2024.22. База. п.1-30-19 (305001)</t>
  </si>
  <si>
    <t>Машины шлифовальные электрические</t>
  </si>
  <si>
    <t>22.1-30-45</t>
  </si>
  <si>
    <t>СН-2012-2024.22. База. п.1-30-45 (307701)</t>
  </si>
  <si>
    <t>Станки камнерезные универсальные</t>
  </si>
  <si>
    <t>21.1-10-172</t>
  </si>
  <si>
    <t>СН-2012-2024.21. База. Р.1, о.10, поз.172</t>
  </si>
  <si>
    <t>Сталь полосовая, марка Ст1сп - Ст6сп, спокойная</t>
  </si>
  <si>
    <t>21.11-1-24</t>
  </si>
  <si>
    <t>СН-2012-2024.21. База. Р.11, о.1, поз.24</t>
  </si>
  <si>
    <t>Плиты облицовочные гранитные пиленые, толщ.20 мм, месторождение: Капустинское, Константиновское, Войновское, Танское, Емельяновское, Покостовское</t>
  </si>
  <si>
    <t>м2</t>
  </si>
  <si>
    <t>21.1-1-36</t>
  </si>
  <si>
    <t>СН-2012-2024.21. База. Р.1, о.1, поз.36</t>
  </si>
  <si>
    <t>Мастика герметизирующая, марка "Сазиласт 52", полисульфидная отверждающаяся</t>
  </si>
  <si>
    <t>21.1-15-54</t>
  </si>
  <si>
    <t>СН-2012-2024.21. База. Р.1, о.15, поз.54</t>
  </si>
  <si>
    <t>Проволока из цветных металлов латунная, толщина 1,5 мм</t>
  </si>
  <si>
    <t>21.1-25-13</t>
  </si>
  <si>
    <t>СН-2012-2024.21. База. Р.1, о.25, поз.13</t>
  </si>
  <si>
    <t>Вода</t>
  </si>
  <si>
    <t>21.1-25-209</t>
  </si>
  <si>
    <t>СН-2012-2024.21. База. Р.1, о.25, поз.209</t>
  </si>
  <si>
    <t>Пакля пропитанная</t>
  </si>
  <si>
    <t>21.1-25-274</t>
  </si>
  <si>
    <t>СН-2012-2024.21. База. Р.1, о.25, поз.274</t>
  </si>
  <si>
    <t>Порошок шлифовальный корундовый</t>
  </si>
  <si>
    <t>21.1-25-645</t>
  </si>
  <si>
    <t>СН-2012-2024.21. База. Р.1, о.25, поз.645</t>
  </si>
  <si>
    <t>Уголь древесный, марка А</t>
  </si>
  <si>
    <t>21.1-25-8</t>
  </si>
  <si>
    <t>СН-2012-2024.21. База. Р.1, о.25, поз.8</t>
  </si>
  <si>
    <t>Бруски карборунды мелкого зерна</t>
  </si>
  <si>
    <t>21.1-9-36</t>
  </si>
  <si>
    <t>СН-2012-2024.21. База. Р.1, о.9, поз.36</t>
  </si>
  <si>
    <t>Доски хвойных пород, необрезные, длина 2-6,5 м, сорт II, толщина 25-32 мм</t>
  </si>
  <si>
    <t>21.2-1-4</t>
  </si>
  <si>
    <t>СН-2012-2024.21. База. Р.2, о.1, поз.4</t>
  </si>
  <si>
    <t>Мука андезитовая</t>
  </si>
  <si>
    <t>21.3-2-16</t>
  </si>
  <si>
    <t>СН-2012-2024.21. База. Р.3, о.2, поз.16</t>
  </si>
  <si>
    <t>Растворы цементные, марка 150</t>
  </si>
  <si>
    <t>21.7-3-11</t>
  </si>
  <si>
    <t>СН-2012-2024.21. База. Р.7, о.3, поз.11</t>
  </si>
  <si>
    <t>Диск отрезной с алмазным покрытием DC-D C1, диаметр 230 мм</t>
  </si>
  <si>
    <t>шт.</t>
  </si>
  <si>
    <t>9999990001</t>
  </si>
  <si>
    <t>Масса мусора</t>
  </si>
  <si>
    <t>22.1-6-51</t>
  </si>
  <si>
    <t>СН-2012-2024.22. База. п.1-6-51 (069401)</t>
  </si>
  <si>
    <t>Вибраторы поверхностные</t>
  </si>
  <si>
    <t>21.3-1-22</t>
  </si>
  <si>
    <t>СН-2012-2024.21. База. Р.3, о.1, поз.22</t>
  </si>
  <si>
    <t>Смеси бетонные, БСГ, тяжелого бетона на гравийном щебне, фракция 5-20, класс прочности: В12,5 (М150); П2, F50, W2</t>
  </si>
  <si>
    <t>22.1-4-12</t>
  </si>
  <si>
    <t>СН-2012-2024.22. База. п.1-4-12 (040205)</t>
  </si>
  <si>
    <t>Погрузчики на автомобильном ходу, грузоподъемность до 5 т</t>
  </si>
  <si>
    <t>21.1-11-51</t>
  </si>
  <si>
    <t>СН-2012-2024.21. База. Р.1, о.11, поз.51</t>
  </si>
  <si>
    <t>Дюбели с насаженными шайбами</t>
  </si>
  <si>
    <t>21.1-25-335</t>
  </si>
  <si>
    <t>СН-2012-2024.21. База. Р.1, о.25, поз.335</t>
  </si>
  <si>
    <t>Сетка проволочная штукатурная тканая, квадрат 5х5 мм, толщина 1,6 мм</t>
  </si>
  <si>
    <t>21.3-2-62</t>
  </si>
  <si>
    <t>СН-2012-2024.21. База. Р.3, о.2, поз.62</t>
  </si>
  <si>
    <t>Смеси сухие цементно-песчаные, универсальные для общестроительных и штукатурных работ, марка М-150</t>
  </si>
  <si>
    <t>22.1-14-13</t>
  </si>
  <si>
    <t>СН-2012-2024.22. База. п.1-14-13 (148501)</t>
  </si>
  <si>
    <t>Пылесосы, потребляемая мощность 350-1200 Вт</t>
  </si>
  <si>
    <t>21.1-6-165</t>
  </si>
  <si>
    <t>СН-2012-2024.21. База. Р.1, о.6, поз.165</t>
  </si>
  <si>
    <t>Грунтовка водно-дисперсионная высококонцентрированная глубокопроникающая универсальная</t>
  </si>
  <si>
    <t>22.1-30-21</t>
  </si>
  <si>
    <t>СН-2012-2024.22. База. п.1-30-21 (305401)</t>
  </si>
  <si>
    <t>Машины для шлифовки камня электрические</t>
  </si>
  <si>
    <t>22.1-4-1</t>
  </si>
  <si>
    <t>СН-2012-2024.22. База. п.1-4-1 (040101)</t>
  </si>
  <si>
    <t>Погрузчики универсальные на пневмоколесном ходу, грузоподъемность до 1 т</t>
  </si>
  <si>
    <t>22.1-6-61</t>
  </si>
  <si>
    <t>СН-2012-2024.22. База. п.1-6-61 (067601)</t>
  </si>
  <si>
    <t>Мешалки тихоходные (дрель с насадкой)</t>
  </si>
  <si>
    <t>21.1-20-7</t>
  </si>
  <si>
    <t>СН-2012-2024.21. База. Р.1, о.20, поз.7</t>
  </si>
  <si>
    <t>Ветошь</t>
  </si>
  <si>
    <t>21.1-24-3</t>
  </si>
  <si>
    <t>СН-2012-2024.21. База. Р.1, о.24, поз.3</t>
  </si>
  <si>
    <t>Растворитель органический для очистки оборудования от полиуретановых составов</t>
  </si>
  <si>
    <t>л</t>
  </si>
  <si>
    <t>21.1-25-257</t>
  </si>
  <si>
    <t>СН-2012-2024.21. База. Р.1, о.25, поз.257</t>
  </si>
  <si>
    <t>Пленка полиэтиленовая, толщина 80 мкм</t>
  </si>
  <si>
    <t>21.1-6-164</t>
  </si>
  <si>
    <t>СН-2012-2024.21. База. Р.1, о.6, поз.164</t>
  </si>
  <si>
    <t>Грунтовка полиуретановая для бетона М100-М300 и других минеральных поверхностей</t>
  </si>
  <si>
    <t>22.1-10-5</t>
  </si>
  <si>
    <t>СН-2012-2024.22. База. п.1-10-5 (101002)</t>
  </si>
  <si>
    <t>Компрессоры с дизельным двигателем прицепные до 5 м3/мин</t>
  </si>
  <si>
    <t>22.1-30-54</t>
  </si>
  <si>
    <t>СН-2012-2024.22. База. п.1-30-54 (308901)</t>
  </si>
  <si>
    <t>Молотки отбойные</t>
  </si>
  <si>
    <t>22.1-5-48</t>
  </si>
  <si>
    <t>СН-2012-2024.22. База. п.1-5-48 (056003)</t>
  </si>
  <si>
    <t>Автогрейдеры, мощность 99-147 кВт (130-200 л.с.)</t>
  </si>
  <si>
    <t>21.1-25-407</t>
  </si>
  <si>
    <t>СН-2012-2024.21. База. Р.1, о.25, поз.407</t>
  </si>
  <si>
    <t>Шпатлевка масляно-клеевая универсальная</t>
  </si>
  <si>
    <t>21.1-6-44</t>
  </si>
  <si>
    <t>СН-2012-2024.21. База. Р.1, о.6, поз.44</t>
  </si>
  <si>
    <t>Краски масляные жидкотертые цветные (готовые к употреблению) для наружных и внутренних работ, марка МА-15</t>
  </si>
  <si>
    <t>21.1-6-90</t>
  </si>
  <si>
    <t>Олифа для окраски комбинированная "Оксоль"</t>
  </si>
  <si>
    <t>22.1-18-12</t>
  </si>
  <si>
    <t>СН-2012-2024.22. База. п.1-18-12 (184001)</t>
  </si>
  <si>
    <t>Автомобили-самосвалы, грузоподъемность до 7 т</t>
  </si>
  <si>
    <t>22.1-18-13</t>
  </si>
  <si>
    <t>СН-2012-2024.22. База. п.1-18-13 (184002)</t>
  </si>
  <si>
    <t>Автомобили-самосвалы, грузоподъемность до 10 т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</si>
  <si>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</si>
  <si>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Единица измерения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</si>
  <si>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</si>
  <si>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</si>
  <si>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</si>
  <si>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</si>
  <si>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</si>
  <si>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</si>
  <si>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</si>
  <si>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</si>
  <si>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</si>
  <si>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</si>
  <si>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</si>
  <si>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</si>
  <si>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</si>
  <si>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</si>
  <si>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</si>
  <si>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</si>
  <si>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</si>
  <si>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</si>
  <si>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</si>
  <si>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</si>
  <si>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</si>
  <si>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</si>
  <si>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</si>
  <si>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</si>
  <si>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</si>
  <si>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</si>
  <si>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</si>
  <si>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</si>
  <si>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</si>
  <si>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</si>
  <si>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</si>
  <si>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</si>
  <si>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</si>
  <si>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</si>
  <si>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</si>
  <si>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</si>
  <si>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</si>
  <si>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</si>
  <si>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</si>
  <si>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</si>
  <si>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</si>
  <si>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</si>
  <si>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</si>
  <si>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</si>
  <si>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</si>
  <si>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</si>
  <si>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</si>
  <si>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</si>
  <si>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</si>
  <si>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</si>
  <si>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Материальные ресурсы </t>
  </si>
  <si>
    <t xml:space="preserve">Итого материальные ресурсы </t>
  </si>
  <si>
    <t>выполнение работ по текущему ремонту крылец в обособленном структурном подразделении "КЦ "Салют" Государственного бюджетного учреждения культуры города Москвы "Объединение культурных центров Северо-Западного административного округа" по адресу: г. Москва, ул. Свободы,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</si>
</sst>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;[Red]\-\ #,##0.00"/>
  </numFmts>
  <fonts count="5" x14ac:knownFonts="1">
    <font>
      <sz val="10"/>
      <name val="Arial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8"/>
  <sheetViews>
    <sheetView workbookViewId="0"/>
  </sheetViews>
  <sheetFormatPr defaultRowHeight="12.5" x14ac:dyDescent="0.25"/>
  <sheetData>
    <row r="1" spans="1:28" x14ac:dyDescent="0.25">
      <c r="A1" t="s">
        <v>321</v>
      </c>
      <c r="B1" t="s">
        <v>323</v>
      </c>
      <c r="C1" t="s">
        <v>324</v>
      </c>
      <c r="D1" t="s">
        <v>325</v>
      </c>
      <c r="E1" t="s">
        <v>326</v>
      </c>
      <c r="F1" t="s">
        <v>327</v>
      </c>
      <c r="G1" t="s">
        <v>328</v>
      </c>
      <c r="H1" t="s">
        <v>329</v>
      </c>
      <c r="I1" t="s">
        <v>330</v>
      </c>
      <c r="J1" t="s">
        <v>331</v>
      </c>
      <c r="K1" t="s">
        <v>332</v>
      </c>
      <c r="L1" t="s">
        <v>333</v>
      </c>
      <c r="M1" t="s">
        <v>334</v>
      </c>
      <c r="N1" t="s">
        <v>335</v>
      </c>
      <c r="O1" t="s">
        <v>322</v>
      </c>
    </row>
    <row r="2" spans="1:28" x14ac:dyDescent="0.25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31628898</v>
      </c>
      <c r="M2">
        <v>0</v>
      </c>
      <c r="N2">
        <v>0</v>
      </c>
      <c r="O2">
        <v>0</v>
      </c>
    </row>
    <row r="4" spans="1:28" x14ac:dyDescent="0.25">
      <c r="A4" t="s">
        <v>293</v>
      </c>
      <c r="B4" t="s">
        <v>294</v>
      </c>
      <c r="C4" t="s">
        <v>295</v>
      </c>
      <c r="D4" t="s">
        <v>296</v>
      </c>
      <c r="E4" t="s">
        <v>297</v>
      </c>
      <c r="F4" t="s">
        <v>298</v>
      </c>
      <c r="G4" t="s">
        <v>299</v>
      </c>
      <c r="H4" t="s">
        <v>300</v>
      </c>
      <c r="I4" t="s">
        <v>301</v>
      </c>
      <c r="J4" t="s">
        <v>302</v>
      </c>
      <c r="K4" t="s">
        <v>303</v>
      </c>
      <c r="L4" t="s">
        <v>304</v>
      </c>
      <c r="M4" t="s">
        <v>305</v>
      </c>
      <c r="N4" t="s">
        <v>306</v>
      </c>
      <c r="O4" t="s">
        <v>307</v>
      </c>
      <c r="P4" t="s">
        <v>308</v>
      </c>
      <c r="Q4" t="s">
        <v>309</v>
      </c>
      <c r="R4" t="s">
        <v>310</v>
      </c>
      <c r="S4" t="s">
        <v>311</v>
      </c>
      <c r="T4" t="s">
        <v>312</v>
      </c>
      <c r="U4" t="s">
        <v>316</v>
      </c>
      <c r="V4" t="s">
        <v>317</v>
      </c>
      <c r="W4" t="s">
        <v>318</v>
      </c>
      <c r="X4" t="s">
        <v>319</v>
      </c>
      <c r="Y4" t="s">
        <v>320</v>
      </c>
      <c r="Z4" t="s">
        <v>313</v>
      </c>
      <c r="AA4" t="s">
        <v>314</v>
      </c>
      <c r="AB4" t="s">
        <v>315</v>
      </c>
    </row>
    <row r="6" spans="1:28" x14ac:dyDescent="0.25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5">
      <c r="A7">
        <f>Source!A24</f>
        <v>4</v>
      </c>
      <c r="B7">
        <v>24</v>
      </c>
      <c r="G7" t="str">
        <f>Source!G24</f>
        <v>Крыльцо главный вход</v>
      </c>
    </row>
    <row r="8" spans="1:28" x14ac:dyDescent="0.25">
      <c r="A8">
        <f>Source!A28</f>
        <v>5</v>
      </c>
      <c r="B8">
        <v>28</v>
      </c>
      <c r="G8" t="str">
        <f>Source!G28</f>
        <v>Демонтажные работы</v>
      </c>
    </row>
    <row r="9" spans="1:28" x14ac:dyDescent="0.25">
      <c r="A9">
        <f>Source!A67</f>
        <v>5</v>
      </c>
      <c r="B9">
        <v>67</v>
      </c>
      <c r="G9" t="str">
        <f>Source!G67</f>
        <v>Монтажные работы</v>
      </c>
    </row>
    <row r="10" spans="1:28" x14ac:dyDescent="0.25">
      <c r="A10">
        <v>20</v>
      </c>
      <c r="B10">
        <v>29</v>
      </c>
      <c r="C10">
        <v>3</v>
      </c>
      <c r="D10">
        <v>0</v>
      </c>
      <c r="E10">
        <f>SmtRes!AV29</f>
        <v>0</v>
      </c>
      <c r="F10" t="str">
        <f>SmtRes!I29</f>
        <v>21.3-1-22</v>
      </c>
      <c r="G10" t="str">
        <f>SmtRes!K29</f>
        <v>Смеси бетонные, БСГ, тяжелого бетона на гравийном щебне, фракция 5-20, класс прочности: В12,5 (М150); П2, F50, W2</v>
      </c>
      <c r="H10" t="str">
        <f>SmtRes!O29</f>
        <v>м3</v>
      </c>
      <c r="I10">
        <f>SmtRes!Y29*Source!I71</f>
        <v>1.1832</v>
      </c>
      <c r="J10">
        <f>SmtRes!AO29</f>
        <v>1</v>
      </c>
      <c r="K10">
        <f>SmtRes!AE29</f>
        <v>4759.8500000000004</v>
      </c>
      <c r="L10">
        <f>SmtRes!DB29</f>
        <v>9710.09</v>
      </c>
      <c r="M10">
        <f>ROUND(ROUND(L10*Source!I71, 6)*1, 2)</f>
        <v>5631.85</v>
      </c>
      <c r="N10">
        <f>SmtRes!AA29</f>
        <v>4759.8500000000004</v>
      </c>
      <c r="O10">
        <f>ROUND(ROUND(L10*Source!I71, 6)*SmtRes!DA29, 2)</f>
        <v>5631.85</v>
      </c>
      <c r="P10">
        <f>SmtRes!AG29</f>
        <v>0</v>
      </c>
      <c r="Q10">
        <f>SmtRes!DC29</f>
        <v>0</v>
      </c>
      <c r="R10">
        <f>ROUND(ROUND(Q10*Source!I71, 6)*1, 2)</f>
        <v>0</v>
      </c>
      <c r="S10">
        <f>SmtRes!AC29</f>
        <v>0</v>
      </c>
      <c r="T10">
        <f>ROUND(ROUND(Q10*Source!I71, 6)*SmtRes!AK29, 2)</f>
        <v>0</v>
      </c>
      <c r="U10">
        <v>3</v>
      </c>
      <c r="Z10">
        <f>SmtRes!X29</f>
        <v>-122400889</v>
      </c>
      <c r="AA10">
        <v>-580410630</v>
      </c>
      <c r="AB10">
        <v>-580410630</v>
      </c>
    </row>
    <row r="11" spans="1:28" x14ac:dyDescent="0.25">
      <c r="A11">
        <v>20</v>
      </c>
      <c r="B11">
        <v>28</v>
      </c>
      <c r="C11">
        <v>3</v>
      </c>
      <c r="D11">
        <v>0</v>
      </c>
      <c r="E11">
        <f>SmtRes!AV28</f>
        <v>0</v>
      </c>
      <c r="F11" t="str">
        <f>SmtRes!I28</f>
        <v>21.1-25-13</v>
      </c>
      <c r="G11" t="str">
        <f>SmtRes!K28</f>
        <v>Вода</v>
      </c>
      <c r="H11" t="str">
        <f>SmtRes!O28</f>
        <v>м3</v>
      </c>
      <c r="I11">
        <f>SmtRes!Y28*Source!I71</f>
        <v>2.0299999999999998</v>
      </c>
      <c r="J11">
        <f>SmtRes!AO28</f>
        <v>1</v>
      </c>
      <c r="K11">
        <f>SmtRes!AE28</f>
        <v>42.44</v>
      </c>
      <c r="L11">
        <f>SmtRes!DB28</f>
        <v>148.54</v>
      </c>
      <c r="M11">
        <f>ROUND(ROUND(L11*Source!I71, 6)*1, 2)</f>
        <v>86.15</v>
      </c>
      <c r="N11">
        <f>SmtRes!AA28</f>
        <v>42.44</v>
      </c>
      <c r="O11">
        <f>ROUND(ROUND(L11*Source!I71, 6)*SmtRes!DA28, 2)</f>
        <v>86.15</v>
      </c>
      <c r="P11">
        <f>SmtRes!AG28</f>
        <v>0</v>
      </c>
      <c r="Q11">
        <f>SmtRes!DC28</f>
        <v>0</v>
      </c>
      <c r="R11">
        <f>ROUND(ROUND(Q11*Source!I71, 6)*1, 2)</f>
        <v>0</v>
      </c>
      <c r="S11">
        <f>SmtRes!AC28</f>
        <v>0</v>
      </c>
      <c r="T11">
        <f>ROUND(ROUND(Q11*Source!I71, 6)*SmtRes!AK28, 2)</f>
        <v>0</v>
      </c>
      <c r="U11">
        <v>3</v>
      </c>
      <c r="Z11">
        <f>SmtRes!X28</f>
        <v>-593662902</v>
      </c>
      <c r="AA11">
        <v>1472082461</v>
      </c>
      <c r="AB11">
        <v>1472082461</v>
      </c>
    </row>
    <row r="12" spans="1:28" x14ac:dyDescent="0.25">
      <c r="A12">
        <v>20</v>
      </c>
      <c r="B12">
        <v>37</v>
      </c>
      <c r="C12">
        <v>3</v>
      </c>
      <c r="D12">
        <v>0</v>
      </c>
      <c r="E12">
        <f>SmtRes!AV37</f>
        <v>0</v>
      </c>
      <c r="F12" t="str">
        <f>SmtRes!I37</f>
        <v>21.3-2-62</v>
      </c>
      <c r="G12" t="str">
        <f>SmtRes!K37</f>
        <v>Смеси сухие цементно-песчаные, универсальные для общестроительных и штукатурных работ, марка М-150</v>
      </c>
      <c r="H12" t="str">
        <f>SmtRes!O37</f>
        <v>т</v>
      </c>
      <c r="I12">
        <f>SmtRes!Y37*Source!I72</f>
        <v>0.29560096000000002</v>
      </c>
      <c r="J12">
        <f>SmtRes!AO37</f>
        <v>1</v>
      </c>
      <c r="K12">
        <f>SmtRes!AE37</f>
        <v>4847.97</v>
      </c>
      <c r="L12">
        <f>SmtRes!DB37</f>
        <v>5946.33</v>
      </c>
      <c r="M12">
        <f>ROUND(ROUND(L12*Source!I72, 6)*1, 2)</f>
        <v>1433.07</v>
      </c>
      <c r="N12">
        <f>SmtRes!AA37</f>
        <v>4847.97</v>
      </c>
      <c r="O12">
        <f>ROUND(ROUND(L12*Source!I72, 6)*SmtRes!DA37, 2)</f>
        <v>1433.07</v>
      </c>
      <c r="P12">
        <f>SmtRes!AG37</f>
        <v>0</v>
      </c>
      <c r="Q12">
        <f>SmtRes!DC37</f>
        <v>0</v>
      </c>
      <c r="R12">
        <f>ROUND(ROUND(Q12*Source!I72, 6)*1, 2)</f>
        <v>0</v>
      </c>
      <c r="S12">
        <f>SmtRes!AC37</f>
        <v>0</v>
      </c>
      <c r="T12">
        <f>ROUND(ROUND(Q12*Source!I72, 6)*SmtRes!AK37, 2)</f>
        <v>0</v>
      </c>
      <c r="U12">
        <v>3</v>
      </c>
      <c r="Z12">
        <f>SmtRes!X37</f>
        <v>-1179761216</v>
      </c>
      <c r="AA12">
        <v>1143760491</v>
      </c>
      <c r="AB12">
        <v>1143760491</v>
      </c>
    </row>
    <row r="13" spans="1:28" x14ac:dyDescent="0.25">
      <c r="A13">
        <v>20</v>
      </c>
      <c r="B13">
        <v>36</v>
      </c>
      <c r="C13">
        <v>3</v>
      </c>
      <c r="D13">
        <v>0</v>
      </c>
      <c r="E13">
        <f>SmtRes!AV36</f>
        <v>0</v>
      </c>
      <c r="F13" t="str">
        <f>SmtRes!I36</f>
        <v>21.3-2-16</v>
      </c>
      <c r="G13" t="str">
        <f>SmtRes!K36</f>
        <v>Растворы цементные, марка 150</v>
      </c>
      <c r="H13" t="str">
        <f>SmtRes!O36</f>
        <v>м3</v>
      </c>
      <c r="I13">
        <f>SmtRes!Y36*Source!I72</f>
        <v>0.73890599999999995</v>
      </c>
      <c r="J13">
        <f>SmtRes!AO36</f>
        <v>1</v>
      </c>
      <c r="K13">
        <f>SmtRes!AE36</f>
        <v>4592.2299999999996</v>
      </c>
      <c r="L13">
        <f>SmtRes!DB36</f>
        <v>14079.78</v>
      </c>
      <c r="M13">
        <f>ROUND(ROUND(L13*Source!I72, 6)*1, 2)</f>
        <v>3393.23</v>
      </c>
      <c r="N13">
        <f>SmtRes!AA36</f>
        <v>4592.2299999999996</v>
      </c>
      <c r="O13">
        <f>ROUND(ROUND(L13*Source!I72, 6)*SmtRes!DA36, 2)</f>
        <v>3393.23</v>
      </c>
      <c r="P13">
        <f>SmtRes!AG36</f>
        <v>0</v>
      </c>
      <c r="Q13">
        <f>SmtRes!DC36</f>
        <v>0</v>
      </c>
      <c r="R13">
        <f>ROUND(ROUND(Q13*Source!I72, 6)*1, 2)</f>
        <v>0</v>
      </c>
      <c r="S13">
        <f>SmtRes!AC36</f>
        <v>0</v>
      </c>
      <c r="T13">
        <f>ROUND(ROUND(Q13*Source!I72, 6)*SmtRes!AK36, 2)</f>
        <v>0</v>
      </c>
      <c r="U13">
        <v>3</v>
      </c>
      <c r="Z13">
        <f>SmtRes!X36</f>
        <v>-162555142</v>
      </c>
      <c r="AA13">
        <v>-49348805</v>
      </c>
      <c r="AB13">
        <v>-49348805</v>
      </c>
    </row>
    <row r="14" spans="1:28" x14ac:dyDescent="0.25">
      <c r="A14">
        <v>20</v>
      </c>
      <c r="B14">
        <v>35</v>
      </c>
      <c r="C14">
        <v>3</v>
      </c>
      <c r="D14">
        <v>0</v>
      </c>
      <c r="E14">
        <f>SmtRes!AV35</f>
        <v>0</v>
      </c>
      <c r="F14" t="str">
        <f>SmtRes!I35</f>
        <v>21.1-25-335</v>
      </c>
      <c r="G14" t="str">
        <f>SmtRes!K35</f>
        <v>Сетка проволочная штукатурная тканая, квадрат 5х5 мм, толщина 1,6 мм</v>
      </c>
      <c r="H14" t="str">
        <f>SmtRes!O35</f>
        <v>м2</v>
      </c>
      <c r="I14">
        <f>SmtRes!Y35*Source!I72</f>
        <v>26.027999999999999</v>
      </c>
      <c r="J14">
        <f>SmtRes!AO35</f>
        <v>1</v>
      </c>
      <c r="K14">
        <f>SmtRes!AE35</f>
        <v>525.41999999999996</v>
      </c>
      <c r="L14">
        <f>SmtRes!DB35</f>
        <v>56745.36</v>
      </c>
      <c r="M14">
        <f>ROUND(ROUND(L14*Source!I72, 6)*1, 2)</f>
        <v>13675.63</v>
      </c>
      <c r="N14">
        <f>SmtRes!AA35</f>
        <v>525.41999999999996</v>
      </c>
      <c r="O14">
        <f>ROUND(ROUND(L14*Source!I72, 6)*SmtRes!DA35, 2)</f>
        <v>13675.63</v>
      </c>
      <c r="P14">
        <f>SmtRes!AG35</f>
        <v>0</v>
      </c>
      <c r="Q14">
        <f>SmtRes!DC35</f>
        <v>0</v>
      </c>
      <c r="R14">
        <f>ROUND(ROUND(Q14*Source!I72, 6)*1, 2)</f>
        <v>0</v>
      </c>
      <c r="S14">
        <f>SmtRes!AC35</f>
        <v>0</v>
      </c>
      <c r="T14">
        <f>ROUND(ROUND(Q14*Source!I72, 6)*SmtRes!AK35, 2)</f>
        <v>0</v>
      </c>
      <c r="U14">
        <v>3</v>
      </c>
      <c r="Z14">
        <f>SmtRes!X35</f>
        <v>1730286400</v>
      </c>
      <c r="AA14">
        <v>738359842</v>
      </c>
      <c r="AB14">
        <v>738359842</v>
      </c>
    </row>
    <row r="15" spans="1:28" x14ac:dyDescent="0.25">
      <c r="A15">
        <v>20</v>
      </c>
      <c r="B15">
        <v>34</v>
      </c>
      <c r="C15">
        <v>3</v>
      </c>
      <c r="D15">
        <v>0</v>
      </c>
      <c r="E15">
        <f>SmtRes!AV34</f>
        <v>0</v>
      </c>
      <c r="F15" t="str">
        <f>SmtRes!I34</f>
        <v>21.1-25-209</v>
      </c>
      <c r="G15" t="str">
        <f>SmtRes!K34</f>
        <v>Пакля пропитанная</v>
      </c>
      <c r="H15" t="str">
        <f>SmtRes!O34</f>
        <v>кг</v>
      </c>
      <c r="I15">
        <f>SmtRes!Y34*Source!I72</f>
        <v>2.8919999999999999</v>
      </c>
      <c r="J15">
        <f>SmtRes!AO34</f>
        <v>1</v>
      </c>
      <c r="K15">
        <f>SmtRes!AE34</f>
        <v>170.85</v>
      </c>
      <c r="L15">
        <f>SmtRes!DB34</f>
        <v>2050.1999999999998</v>
      </c>
      <c r="M15">
        <f>ROUND(ROUND(L15*Source!I72, 6)*1, 2)</f>
        <v>494.1</v>
      </c>
      <c r="N15">
        <f>SmtRes!AA34</f>
        <v>170.85</v>
      </c>
      <c r="O15">
        <f>ROUND(ROUND(L15*Source!I72, 6)*SmtRes!DA34, 2)</f>
        <v>494.1</v>
      </c>
      <c r="P15">
        <f>SmtRes!AG34</f>
        <v>0</v>
      </c>
      <c r="Q15">
        <f>SmtRes!DC34</f>
        <v>0</v>
      </c>
      <c r="R15">
        <f>ROUND(ROUND(Q15*Source!I72, 6)*1, 2)</f>
        <v>0</v>
      </c>
      <c r="S15">
        <f>SmtRes!AC34</f>
        <v>0</v>
      </c>
      <c r="T15">
        <f>ROUND(ROUND(Q15*Source!I72, 6)*SmtRes!AK34, 2)</f>
        <v>0</v>
      </c>
      <c r="U15">
        <v>3</v>
      </c>
      <c r="Z15">
        <f>SmtRes!X34</f>
        <v>-889337878</v>
      </c>
      <c r="AA15">
        <v>186042214</v>
      </c>
      <c r="AB15">
        <v>186042214</v>
      </c>
    </row>
    <row r="16" spans="1:28" x14ac:dyDescent="0.25">
      <c r="A16">
        <v>20</v>
      </c>
      <c r="B16">
        <v>33</v>
      </c>
      <c r="C16">
        <v>3</v>
      </c>
      <c r="D16">
        <v>0</v>
      </c>
      <c r="E16">
        <f>SmtRes!AV33</f>
        <v>0</v>
      </c>
      <c r="F16" t="str">
        <f>SmtRes!I33</f>
        <v>21.1-25-13</v>
      </c>
      <c r="G16" t="str">
        <f>SmtRes!K33</f>
        <v>Вода</v>
      </c>
      <c r="H16" t="str">
        <f>SmtRes!O33</f>
        <v>м3</v>
      </c>
      <c r="I16">
        <f>SmtRes!Y33*Source!I72</f>
        <v>5.1730650000000003E-2</v>
      </c>
      <c r="J16">
        <f>SmtRes!AO33</f>
        <v>1</v>
      </c>
      <c r="K16">
        <f>SmtRes!AE33</f>
        <v>42.44</v>
      </c>
      <c r="L16">
        <f>SmtRes!DB33</f>
        <v>9.11</v>
      </c>
      <c r="M16">
        <f>ROUND(ROUND(L16*Source!I72, 6)*1, 2)</f>
        <v>2.2000000000000002</v>
      </c>
      <c r="N16">
        <f>SmtRes!AA33</f>
        <v>42.44</v>
      </c>
      <c r="O16">
        <f>ROUND(ROUND(L16*Source!I72, 6)*SmtRes!DA33, 2)</f>
        <v>2.2000000000000002</v>
      </c>
      <c r="P16">
        <f>SmtRes!AG33</f>
        <v>0</v>
      </c>
      <c r="Q16">
        <f>SmtRes!DC33</f>
        <v>0</v>
      </c>
      <c r="R16">
        <f>ROUND(ROUND(Q16*Source!I72, 6)*1, 2)</f>
        <v>0</v>
      </c>
      <c r="S16">
        <f>SmtRes!AC33</f>
        <v>0</v>
      </c>
      <c r="T16">
        <f>ROUND(ROUND(Q16*Source!I72, 6)*SmtRes!AK33, 2)</f>
        <v>0</v>
      </c>
      <c r="U16">
        <v>3</v>
      </c>
      <c r="Z16">
        <f>SmtRes!X33</f>
        <v>-593662902</v>
      </c>
      <c r="AA16">
        <v>1472082461</v>
      </c>
      <c r="AB16">
        <v>1472082461</v>
      </c>
    </row>
    <row r="17" spans="1:28" x14ac:dyDescent="0.25">
      <c r="A17">
        <v>20</v>
      </c>
      <c r="B17">
        <v>32</v>
      </c>
      <c r="C17">
        <v>3</v>
      </c>
      <c r="D17">
        <v>0</v>
      </c>
      <c r="E17">
        <f>SmtRes!AV32</f>
        <v>0</v>
      </c>
      <c r="F17" t="str">
        <f>SmtRes!I32</f>
        <v>21.1-11-51</v>
      </c>
      <c r="G17" t="str">
        <f>SmtRes!K32</f>
        <v>Дюбели с насаженными шайбами</v>
      </c>
      <c r="H17" t="str">
        <f>SmtRes!O32</f>
        <v>т</v>
      </c>
      <c r="I17">
        <f>SmtRes!Y32*Source!I72</f>
        <v>6.0249999999999995E-4</v>
      </c>
      <c r="J17">
        <f>SmtRes!AO32</f>
        <v>1</v>
      </c>
      <c r="K17">
        <f>SmtRes!AE32</f>
        <v>263734.13</v>
      </c>
      <c r="L17">
        <f>SmtRes!DB32</f>
        <v>659.34</v>
      </c>
      <c r="M17">
        <f>ROUND(ROUND(L17*Source!I72, 6)*1, 2)</f>
        <v>158.9</v>
      </c>
      <c r="N17">
        <f>SmtRes!AA32</f>
        <v>263734.13</v>
      </c>
      <c r="O17">
        <f>ROUND(ROUND(L17*Source!I72, 6)*SmtRes!DA32, 2)</f>
        <v>158.9</v>
      </c>
      <c r="P17">
        <f>SmtRes!AG32</f>
        <v>0</v>
      </c>
      <c r="Q17">
        <f>SmtRes!DC32</f>
        <v>0</v>
      </c>
      <c r="R17">
        <f>ROUND(ROUND(Q17*Source!I72, 6)*1, 2)</f>
        <v>0</v>
      </c>
      <c r="S17">
        <f>SmtRes!AC32</f>
        <v>0</v>
      </c>
      <c r="T17">
        <f>ROUND(ROUND(Q17*Source!I72, 6)*SmtRes!AK32, 2)</f>
        <v>0</v>
      </c>
      <c r="U17">
        <v>3</v>
      </c>
      <c r="Z17">
        <f>SmtRes!X32</f>
        <v>1525497225</v>
      </c>
      <c r="AA17">
        <v>-863621469</v>
      </c>
      <c r="AB17">
        <v>-863621469</v>
      </c>
    </row>
    <row r="18" spans="1:28" x14ac:dyDescent="0.25">
      <c r="A18">
        <v>20</v>
      </c>
      <c r="B18">
        <v>41</v>
      </c>
      <c r="C18">
        <v>3</v>
      </c>
      <c r="D18">
        <v>0</v>
      </c>
      <c r="E18">
        <f>SmtRes!AV41</f>
        <v>0</v>
      </c>
      <c r="F18" t="str">
        <f>SmtRes!I41</f>
        <v>21.1-6-165</v>
      </c>
      <c r="G18" t="str">
        <f>SmtRes!K41</f>
        <v>Грунтовка водно-дисперсионная высококонцентрированная глубокопроникающая универсальная</v>
      </c>
      <c r="H18" t="str">
        <f>SmtRes!O41</f>
        <v>кг</v>
      </c>
      <c r="I18">
        <f>SmtRes!Y41*Source!I73</f>
        <v>8.3741999999999983</v>
      </c>
      <c r="J18">
        <f>SmtRes!AO41</f>
        <v>1</v>
      </c>
      <c r="K18">
        <f>SmtRes!AE41</f>
        <v>113.12</v>
      </c>
      <c r="L18">
        <f>SmtRes!DB41</f>
        <v>1153.82</v>
      </c>
      <c r="M18">
        <f>ROUND(ROUND(L18*Source!I73, 6)*1, 2)</f>
        <v>947.29</v>
      </c>
      <c r="N18">
        <f>SmtRes!AA41</f>
        <v>113.12</v>
      </c>
      <c r="O18">
        <f>ROUND(ROUND(L18*Source!I73, 6)*SmtRes!DA41, 2)</f>
        <v>947.29</v>
      </c>
      <c r="P18">
        <f>SmtRes!AG41</f>
        <v>0</v>
      </c>
      <c r="Q18">
        <f>SmtRes!DC41</f>
        <v>0</v>
      </c>
      <c r="R18">
        <f>ROUND(ROUND(Q18*Source!I73, 6)*1, 2)</f>
        <v>0</v>
      </c>
      <c r="S18">
        <f>SmtRes!AC41</f>
        <v>0</v>
      </c>
      <c r="T18">
        <f>ROUND(ROUND(Q18*Source!I73, 6)*SmtRes!AK41, 2)</f>
        <v>0</v>
      </c>
      <c r="U18">
        <v>3</v>
      </c>
      <c r="Z18">
        <f>SmtRes!X41</f>
        <v>694340409</v>
      </c>
      <c r="AA18">
        <v>1961429573</v>
      </c>
      <c r="AB18">
        <v>1961429573</v>
      </c>
    </row>
    <row r="19" spans="1:28" x14ac:dyDescent="0.25">
      <c r="A19">
        <v>20</v>
      </c>
      <c r="B19">
        <v>40</v>
      </c>
      <c r="C19">
        <v>3</v>
      </c>
      <c r="D19">
        <v>0</v>
      </c>
      <c r="E19">
        <f>SmtRes!AV40</f>
        <v>0</v>
      </c>
      <c r="F19" t="str">
        <f>SmtRes!I40</f>
        <v>21.1-25-13</v>
      </c>
      <c r="G19" t="str">
        <f>SmtRes!K40</f>
        <v>Вода</v>
      </c>
      <c r="H19" t="str">
        <f>SmtRes!O40</f>
        <v>м3</v>
      </c>
      <c r="I19">
        <f>SmtRes!Y40*Source!I73</f>
        <v>9.8519999999999996E-3</v>
      </c>
      <c r="J19">
        <f>SmtRes!AO40</f>
        <v>1</v>
      </c>
      <c r="K19">
        <f>SmtRes!AE40</f>
        <v>42.44</v>
      </c>
      <c r="L19">
        <f>SmtRes!DB40</f>
        <v>0.51</v>
      </c>
      <c r="M19">
        <f>ROUND(ROUND(L19*Source!I73, 6)*1, 2)</f>
        <v>0.42</v>
      </c>
      <c r="N19">
        <f>SmtRes!AA40</f>
        <v>42.44</v>
      </c>
      <c r="O19">
        <f>ROUND(ROUND(L19*Source!I73, 6)*SmtRes!DA40, 2)</f>
        <v>0.42</v>
      </c>
      <c r="P19">
        <f>SmtRes!AG40</f>
        <v>0</v>
      </c>
      <c r="Q19">
        <f>SmtRes!DC40</f>
        <v>0</v>
      </c>
      <c r="R19">
        <f>ROUND(ROUND(Q19*Source!I73, 6)*1, 2)</f>
        <v>0</v>
      </c>
      <c r="S19">
        <f>SmtRes!AC40</f>
        <v>0</v>
      </c>
      <c r="T19">
        <f>ROUND(ROUND(Q19*Source!I73, 6)*SmtRes!AK40, 2)</f>
        <v>0</v>
      </c>
      <c r="U19">
        <v>3</v>
      </c>
      <c r="Z19">
        <f>SmtRes!X40</f>
        <v>-593662902</v>
      </c>
      <c r="AA19">
        <v>1472082461</v>
      </c>
      <c r="AB19">
        <v>1472082461</v>
      </c>
    </row>
    <row r="20" spans="1:28" x14ac:dyDescent="0.25">
      <c r="A20">
        <v>20</v>
      </c>
      <c r="B20">
        <v>52</v>
      </c>
      <c r="C20">
        <v>3</v>
      </c>
      <c r="D20">
        <v>0</v>
      </c>
      <c r="E20">
        <f>SmtRes!AV52</f>
        <v>0</v>
      </c>
      <c r="F20" t="str">
        <f>SmtRes!I52</f>
        <v>21.1-6-164</v>
      </c>
      <c r="G20" t="str">
        <f>SmtRes!K52</f>
        <v>Грунтовка полиуретановая для бетона М100-М300 и других минеральных поверхностей</v>
      </c>
      <c r="H20" t="str">
        <f>SmtRes!O52</f>
        <v>кг</v>
      </c>
      <c r="I20">
        <f>SmtRes!Y52*Source!I74</f>
        <v>20.935499999999998</v>
      </c>
      <c r="J20">
        <f>SmtRes!AO52</f>
        <v>1</v>
      </c>
      <c r="K20">
        <f>SmtRes!AE52</f>
        <v>294.66000000000003</v>
      </c>
      <c r="L20">
        <f>SmtRes!DB52</f>
        <v>7513.83</v>
      </c>
      <c r="M20">
        <f>ROUND(ROUND(L20*Source!I74, 6)*1, 2)</f>
        <v>6168.85</v>
      </c>
      <c r="N20">
        <f>SmtRes!AA52</f>
        <v>294.66000000000003</v>
      </c>
      <c r="O20">
        <f>ROUND(ROUND(L20*Source!I74, 6)*SmtRes!DA52, 2)</f>
        <v>6168.85</v>
      </c>
      <c r="P20">
        <f>SmtRes!AG52</f>
        <v>0</v>
      </c>
      <c r="Q20">
        <f>SmtRes!DC52</f>
        <v>0</v>
      </c>
      <c r="R20">
        <f>ROUND(ROUND(Q20*Source!I74, 6)*1, 2)</f>
        <v>0</v>
      </c>
      <c r="S20">
        <f>SmtRes!AC52</f>
        <v>0</v>
      </c>
      <c r="T20">
        <f>ROUND(ROUND(Q20*Source!I74, 6)*SmtRes!AK52, 2)</f>
        <v>0</v>
      </c>
      <c r="U20">
        <v>3</v>
      </c>
      <c r="Z20">
        <f>SmtRes!X52</f>
        <v>1721326507</v>
      </c>
      <c r="AA20">
        <v>-1632287892</v>
      </c>
      <c r="AB20">
        <v>-1632287892</v>
      </c>
    </row>
    <row r="21" spans="1:28" x14ac:dyDescent="0.25">
      <c r="A21">
        <v>20</v>
      </c>
      <c r="B21">
        <v>50</v>
      </c>
      <c r="C21">
        <v>3</v>
      </c>
      <c r="D21">
        <v>0</v>
      </c>
      <c r="E21">
        <f>SmtRes!AV50</f>
        <v>0</v>
      </c>
      <c r="F21" t="str">
        <f>SmtRes!I50</f>
        <v>21.1-25-257</v>
      </c>
      <c r="G21" t="str">
        <f>SmtRes!K50</f>
        <v>Пленка полиэтиленовая, толщина 80 мкм</v>
      </c>
      <c r="H21" t="str">
        <f>SmtRes!O50</f>
        <v>м2</v>
      </c>
      <c r="I21">
        <f>SmtRes!Y50*Source!I74</f>
        <v>41.05</v>
      </c>
      <c r="J21">
        <f>SmtRes!AO50</f>
        <v>1</v>
      </c>
      <c r="K21">
        <f>SmtRes!AE50</f>
        <v>10.09</v>
      </c>
      <c r="L21">
        <f>SmtRes!DB50</f>
        <v>504.5</v>
      </c>
      <c r="M21">
        <f>ROUND(ROUND(L21*Source!I74, 6)*1, 2)</f>
        <v>414.19</v>
      </c>
      <c r="N21">
        <f>SmtRes!AA50</f>
        <v>10.09</v>
      </c>
      <c r="O21">
        <f>ROUND(ROUND(L21*Source!I74, 6)*SmtRes!DA50, 2)</f>
        <v>414.19</v>
      </c>
      <c r="P21">
        <f>SmtRes!AG50</f>
        <v>0</v>
      </c>
      <c r="Q21">
        <f>SmtRes!DC50</f>
        <v>0</v>
      </c>
      <c r="R21">
        <f>ROUND(ROUND(Q21*Source!I74, 6)*1, 2)</f>
        <v>0</v>
      </c>
      <c r="S21">
        <f>SmtRes!AC50</f>
        <v>0</v>
      </c>
      <c r="T21">
        <f>ROUND(ROUND(Q21*Source!I74, 6)*SmtRes!AK50, 2)</f>
        <v>0</v>
      </c>
      <c r="U21">
        <v>3</v>
      </c>
      <c r="Z21">
        <f>SmtRes!X50</f>
        <v>-1739685680</v>
      </c>
      <c r="AA21">
        <v>-846841278</v>
      </c>
      <c r="AB21">
        <v>-846841278</v>
      </c>
    </row>
    <row r="22" spans="1:28" x14ac:dyDescent="0.25">
      <c r="A22">
        <v>20</v>
      </c>
      <c r="B22">
        <v>49</v>
      </c>
      <c r="C22">
        <v>3</v>
      </c>
      <c r="D22">
        <v>0</v>
      </c>
      <c r="E22">
        <f>SmtRes!AV49</f>
        <v>0</v>
      </c>
      <c r="F22" t="str">
        <f>SmtRes!I49</f>
        <v>21.1-24-3</v>
      </c>
      <c r="G22" t="str">
        <f>SmtRes!K49</f>
        <v>Растворитель органический для очистки оборудования от полиуретановых составов</v>
      </c>
      <c r="H22" t="str">
        <f>SmtRes!O49</f>
        <v>л</v>
      </c>
      <c r="I22">
        <f>SmtRes!Y49*Source!I74</f>
        <v>0.16420000000000001</v>
      </c>
      <c r="J22">
        <f>SmtRes!AO49</f>
        <v>1</v>
      </c>
      <c r="K22">
        <f>SmtRes!AE49</f>
        <v>525.11</v>
      </c>
      <c r="L22">
        <f>SmtRes!DB49</f>
        <v>105.02</v>
      </c>
      <c r="M22">
        <f>ROUND(ROUND(L22*Source!I74, 6)*1, 2)</f>
        <v>86.22</v>
      </c>
      <c r="N22">
        <f>SmtRes!AA49</f>
        <v>525.11</v>
      </c>
      <c r="O22">
        <f>ROUND(ROUND(L22*Source!I74, 6)*SmtRes!DA49, 2)</f>
        <v>86.22</v>
      </c>
      <c r="P22">
        <f>SmtRes!AG49</f>
        <v>0</v>
      </c>
      <c r="Q22">
        <f>SmtRes!DC49</f>
        <v>0</v>
      </c>
      <c r="R22">
        <f>ROUND(ROUND(Q22*Source!I74, 6)*1, 2)</f>
        <v>0</v>
      </c>
      <c r="S22">
        <f>SmtRes!AC49</f>
        <v>0</v>
      </c>
      <c r="T22">
        <f>ROUND(ROUND(Q22*Source!I74, 6)*SmtRes!AK49, 2)</f>
        <v>0</v>
      </c>
      <c r="U22">
        <v>3</v>
      </c>
      <c r="Z22">
        <f>SmtRes!X49</f>
        <v>-1971516896</v>
      </c>
      <c r="AA22">
        <v>1683118254</v>
      </c>
      <c r="AB22">
        <v>1683118254</v>
      </c>
    </row>
    <row r="23" spans="1:28" x14ac:dyDescent="0.25">
      <c r="A23">
        <v>20</v>
      </c>
      <c r="B23">
        <v>48</v>
      </c>
      <c r="C23">
        <v>3</v>
      </c>
      <c r="D23">
        <v>0</v>
      </c>
      <c r="E23">
        <f>SmtRes!AV48</f>
        <v>0</v>
      </c>
      <c r="F23" t="str">
        <f>SmtRes!I48</f>
        <v>21.1-20-7</v>
      </c>
      <c r="G23" t="str">
        <f>SmtRes!K48</f>
        <v>Ветошь</v>
      </c>
      <c r="H23" t="str">
        <f>SmtRes!O48</f>
        <v>кг</v>
      </c>
      <c r="I23">
        <f>SmtRes!Y48*Source!I74</f>
        <v>0.41049999999999998</v>
      </c>
      <c r="J23">
        <f>SmtRes!AO48</f>
        <v>1</v>
      </c>
      <c r="K23">
        <f>SmtRes!AE48</f>
        <v>29.29</v>
      </c>
      <c r="L23">
        <f>SmtRes!DB48</f>
        <v>14.65</v>
      </c>
      <c r="M23">
        <f>ROUND(ROUND(L23*Source!I74, 6)*1, 2)</f>
        <v>12.03</v>
      </c>
      <c r="N23">
        <f>SmtRes!AA48</f>
        <v>29.29</v>
      </c>
      <c r="O23">
        <f>ROUND(ROUND(L23*Source!I74, 6)*SmtRes!DA48, 2)</f>
        <v>12.03</v>
      </c>
      <c r="P23">
        <f>SmtRes!AG48</f>
        <v>0</v>
      </c>
      <c r="Q23">
        <f>SmtRes!DC48</f>
        <v>0</v>
      </c>
      <c r="R23">
        <f>ROUND(ROUND(Q23*Source!I74, 6)*1, 2)</f>
        <v>0</v>
      </c>
      <c r="S23">
        <f>SmtRes!AC48</f>
        <v>0</v>
      </c>
      <c r="T23">
        <f>ROUND(ROUND(Q23*Source!I74, 6)*SmtRes!AK48, 2)</f>
        <v>0</v>
      </c>
      <c r="U23">
        <v>3</v>
      </c>
      <c r="Z23">
        <f>SmtRes!X48</f>
        <v>-45292408</v>
      </c>
      <c r="AA23">
        <v>-1426343681</v>
      </c>
      <c r="AB23">
        <v>-1426343681</v>
      </c>
    </row>
    <row r="24" spans="1:28" x14ac:dyDescent="0.25">
      <c r="A24">
        <f>Source!A77</f>
        <v>17</v>
      </c>
      <c r="B24">
        <v>77</v>
      </c>
      <c r="C24">
        <v>3</v>
      </c>
      <c r="D24">
        <f>Source!BI77</f>
        <v>4</v>
      </c>
      <c r="E24">
        <f>Source!FS77</f>
        <v>0</v>
      </c>
      <c r="F24" t="str">
        <f>Source!F77</f>
        <v>21.1-12-23</v>
      </c>
      <c r="G24" t="str">
        <f>Source!G77</f>
        <v>Щебень гранитный для дорожных работ (40% фракция 5-10мм, 60%, фракция 0-5мм)</v>
      </c>
      <c r="H24" t="str">
        <f>Source!H77</f>
        <v>м3</v>
      </c>
      <c r="I24">
        <f>Source!I77</f>
        <v>5</v>
      </c>
      <c r="J24">
        <v>1</v>
      </c>
      <c r="K24">
        <f>Source!AC77</f>
        <v>3272.5</v>
      </c>
      <c r="M24">
        <f>ROUND(K24*I24, 2)</f>
        <v>16362.5</v>
      </c>
      <c r="N24">
        <f>Source!AC77*IF(Source!BC77&lt;&gt; 0, Source!BC77, 1)</f>
        <v>3272.5</v>
      </c>
      <c r="O24">
        <f>ROUND(N24*I24, 2)</f>
        <v>16362.5</v>
      </c>
      <c r="P24">
        <f>Source!AE77</f>
        <v>0</v>
      </c>
      <c r="R24">
        <f>ROUND(P24*I24, 2)</f>
        <v>0</v>
      </c>
      <c r="S24">
        <f>Source!AE77*IF(Source!BS77&lt;&gt; 0, Source!BS77, 1)</f>
        <v>0</v>
      </c>
      <c r="T24">
        <f>ROUND(S24*I24, 2)</f>
        <v>0</v>
      </c>
      <c r="U24">
        <v>3</v>
      </c>
      <c r="Z24">
        <f>Source!GF77</f>
        <v>560481255</v>
      </c>
      <c r="AA24">
        <v>673047930</v>
      </c>
      <c r="AB24">
        <v>673047930</v>
      </c>
    </row>
    <row r="25" spans="1:28" x14ac:dyDescent="0.25">
      <c r="A25">
        <f>Source!A78</f>
        <v>17</v>
      </c>
      <c r="B25">
        <v>78</v>
      </c>
      <c r="C25">
        <v>3</v>
      </c>
      <c r="D25">
        <f>Source!BI78</f>
        <v>4</v>
      </c>
      <c r="E25">
        <f>Source!FS78</f>
        <v>0</v>
      </c>
      <c r="F25" t="str">
        <f>Source!F78</f>
        <v>21.1-1-62</v>
      </c>
      <c r="G25" t="str">
        <f>Source!G78</f>
        <v>Смола эпоксидная универсальная, марка "Вискацил Эпокси-Баухарц"</v>
      </c>
      <c r="H25" t="str">
        <f>Source!H78</f>
        <v>кг</v>
      </c>
      <c r="I25">
        <f>Source!I78</f>
        <v>167</v>
      </c>
      <c r="J25">
        <v>1</v>
      </c>
      <c r="K25">
        <f>Source!AC78</f>
        <v>3392.24</v>
      </c>
      <c r="M25">
        <f>ROUND(K25*I25, 2)</f>
        <v>566504.07999999996</v>
      </c>
      <c r="N25">
        <f>Source!AC78*IF(Source!BC78&lt;&gt; 0, Source!BC78, 1)</f>
        <v>3392.24</v>
      </c>
      <c r="O25">
        <f>ROUND(N25*I25, 2)</f>
        <v>566504.07999999996</v>
      </c>
      <c r="P25">
        <f>Source!AE78</f>
        <v>0</v>
      </c>
      <c r="R25">
        <f>ROUND(P25*I25, 2)</f>
        <v>0</v>
      </c>
      <c r="S25">
        <f>Source!AE78*IF(Source!BS78&lt;&gt; 0, Source!BS78, 1)</f>
        <v>0</v>
      </c>
      <c r="T25">
        <f>ROUND(S25*I25, 2)</f>
        <v>0</v>
      </c>
      <c r="U25">
        <v>3</v>
      </c>
      <c r="Z25">
        <f>Source!GF78</f>
        <v>-1445212322</v>
      </c>
      <c r="AA25">
        <v>1617954214</v>
      </c>
      <c r="AB25">
        <v>1617954214</v>
      </c>
    </row>
    <row r="26" spans="1:28" x14ac:dyDescent="0.25">
      <c r="A26">
        <f>Source!A140</f>
        <v>4</v>
      </c>
      <c r="B26">
        <v>140</v>
      </c>
      <c r="G26" t="str">
        <f>Source!G140</f>
        <v>Крыльцо боковое</v>
      </c>
    </row>
    <row r="27" spans="1:28" x14ac:dyDescent="0.25">
      <c r="A27">
        <f>Source!A144</f>
        <v>5</v>
      </c>
      <c r="B27">
        <v>144</v>
      </c>
      <c r="G27" t="str">
        <f>Source!G144</f>
        <v>Монтажные работы</v>
      </c>
    </row>
    <row r="28" spans="1:28" x14ac:dyDescent="0.25">
      <c r="A28">
        <v>20</v>
      </c>
      <c r="B28">
        <v>60</v>
      </c>
      <c r="C28">
        <v>3</v>
      </c>
      <c r="D28">
        <v>0</v>
      </c>
      <c r="E28">
        <f>SmtRes!AV60</f>
        <v>0</v>
      </c>
      <c r="F28" t="str">
        <f>SmtRes!I60</f>
        <v>21.3-1-22</v>
      </c>
      <c r="G28" t="str">
        <f>SmtRes!K60</f>
        <v>Смеси бетонные, БСГ, тяжелого бетона на гравийном щебне, фракция 5-20, класс прочности: В12,5 (М150); П2, F50, W2</v>
      </c>
      <c r="H28" t="str">
        <f>SmtRes!O60</f>
        <v>м3</v>
      </c>
      <c r="I28">
        <f>SmtRes!Y60*Source!I149</f>
        <v>2.4072</v>
      </c>
      <c r="J28">
        <f>SmtRes!AO60</f>
        <v>1</v>
      </c>
      <c r="K28">
        <f>SmtRes!AE60</f>
        <v>4759.8500000000004</v>
      </c>
      <c r="L28">
        <f>SmtRes!DB60</f>
        <v>9710.09</v>
      </c>
      <c r="M28">
        <f>ROUND(ROUND(L28*Source!I149, 6)*1, 2)</f>
        <v>11457.91</v>
      </c>
      <c r="N28">
        <f>SmtRes!AA60</f>
        <v>4759.8500000000004</v>
      </c>
      <c r="O28">
        <f>ROUND(ROUND(L28*Source!I149, 6)*SmtRes!DA60, 2)</f>
        <v>11457.91</v>
      </c>
      <c r="P28">
        <f>SmtRes!AG60</f>
        <v>0</v>
      </c>
      <c r="Q28">
        <f>SmtRes!DC60</f>
        <v>0</v>
      </c>
      <c r="R28">
        <f>ROUND(ROUND(Q28*Source!I149, 6)*1, 2)</f>
        <v>0</v>
      </c>
      <c r="S28">
        <f>SmtRes!AC60</f>
        <v>0</v>
      </c>
      <c r="T28">
        <f>ROUND(ROUND(Q28*Source!I149, 6)*SmtRes!AK60, 2)</f>
        <v>0</v>
      </c>
      <c r="U28">
        <v>3</v>
      </c>
      <c r="Z28">
        <f>SmtRes!X60</f>
        <v>-122400889</v>
      </c>
      <c r="AA28">
        <v>-580410630</v>
      </c>
      <c r="AB28">
        <v>-580410630</v>
      </c>
    </row>
    <row r="29" spans="1:28" x14ac:dyDescent="0.25">
      <c r="A29">
        <v>20</v>
      </c>
      <c r="B29">
        <v>59</v>
      </c>
      <c r="C29">
        <v>3</v>
      </c>
      <c r="D29">
        <v>0</v>
      </c>
      <c r="E29">
        <f>SmtRes!AV59</f>
        <v>0</v>
      </c>
      <c r="F29" t="str">
        <f>SmtRes!I59</f>
        <v>21.1-25-13</v>
      </c>
      <c r="G29" t="str">
        <f>SmtRes!K59</f>
        <v>Вода</v>
      </c>
      <c r="H29" t="str">
        <f>SmtRes!O59</f>
        <v>м3</v>
      </c>
      <c r="I29">
        <f>SmtRes!Y59*Source!I149</f>
        <v>4.13</v>
      </c>
      <c r="J29">
        <f>SmtRes!AO59</f>
        <v>1</v>
      </c>
      <c r="K29">
        <f>SmtRes!AE59</f>
        <v>42.44</v>
      </c>
      <c r="L29">
        <f>SmtRes!DB59</f>
        <v>148.54</v>
      </c>
      <c r="M29">
        <f>ROUND(ROUND(L29*Source!I149, 6)*1, 2)</f>
        <v>175.28</v>
      </c>
      <c r="N29">
        <f>SmtRes!AA59</f>
        <v>42.44</v>
      </c>
      <c r="O29">
        <f>ROUND(ROUND(L29*Source!I149, 6)*SmtRes!DA59, 2)</f>
        <v>175.28</v>
      </c>
      <c r="P29">
        <f>SmtRes!AG59</f>
        <v>0</v>
      </c>
      <c r="Q29">
        <f>SmtRes!DC59</f>
        <v>0</v>
      </c>
      <c r="R29">
        <f>ROUND(ROUND(Q29*Source!I149, 6)*1, 2)</f>
        <v>0</v>
      </c>
      <c r="S29">
        <f>SmtRes!AC59</f>
        <v>0</v>
      </c>
      <c r="T29">
        <f>ROUND(ROUND(Q29*Source!I149, 6)*SmtRes!AK59, 2)</f>
        <v>0</v>
      </c>
      <c r="U29">
        <v>3</v>
      </c>
      <c r="Z29">
        <f>SmtRes!X59</f>
        <v>-593662902</v>
      </c>
      <c r="AA29">
        <v>1472082461</v>
      </c>
      <c r="AB29">
        <v>1472082461</v>
      </c>
    </row>
    <row r="30" spans="1:28" x14ac:dyDescent="0.25">
      <c r="A30">
        <v>20</v>
      </c>
      <c r="B30">
        <v>68</v>
      </c>
      <c r="C30">
        <v>3</v>
      </c>
      <c r="D30">
        <v>0</v>
      </c>
      <c r="E30">
        <f>SmtRes!AV68</f>
        <v>0</v>
      </c>
      <c r="F30" t="str">
        <f>SmtRes!I68</f>
        <v>21.3-2-62</v>
      </c>
      <c r="G30" t="str">
        <f>SmtRes!K68</f>
        <v>Смеси сухие цементно-песчаные, универсальные для общестроительных и штукатурных работ, марка М-150</v>
      </c>
      <c r="H30" t="str">
        <f>SmtRes!O68</f>
        <v>т</v>
      </c>
      <c r="I30">
        <f>SmtRes!Y68*Source!I150</f>
        <v>0.17171840000000002</v>
      </c>
      <c r="J30">
        <f>SmtRes!AO68</f>
        <v>1</v>
      </c>
      <c r="K30">
        <f>SmtRes!AE68</f>
        <v>4847.97</v>
      </c>
      <c r="L30">
        <f>SmtRes!DB68</f>
        <v>5946.33</v>
      </c>
      <c r="M30">
        <f>ROUND(ROUND(L30*Source!I150, 6)*1, 2)</f>
        <v>832.49</v>
      </c>
      <c r="N30">
        <f>SmtRes!AA68</f>
        <v>4847.97</v>
      </c>
      <c r="O30">
        <f>ROUND(ROUND(L30*Source!I150, 6)*SmtRes!DA68, 2)</f>
        <v>832.49</v>
      </c>
      <c r="P30">
        <f>SmtRes!AG68</f>
        <v>0</v>
      </c>
      <c r="Q30">
        <f>SmtRes!DC68</f>
        <v>0</v>
      </c>
      <c r="R30">
        <f>ROUND(ROUND(Q30*Source!I150, 6)*1, 2)</f>
        <v>0</v>
      </c>
      <c r="S30">
        <f>SmtRes!AC68</f>
        <v>0</v>
      </c>
      <c r="T30">
        <f>ROUND(ROUND(Q30*Source!I150, 6)*SmtRes!AK68, 2)</f>
        <v>0</v>
      </c>
      <c r="U30">
        <v>3</v>
      </c>
      <c r="Z30">
        <f>SmtRes!X68</f>
        <v>-1179761216</v>
      </c>
      <c r="AA30">
        <v>1143760491</v>
      </c>
      <c r="AB30">
        <v>1143760491</v>
      </c>
    </row>
    <row r="31" spans="1:28" x14ac:dyDescent="0.25">
      <c r="A31">
        <v>20</v>
      </c>
      <c r="B31">
        <v>67</v>
      </c>
      <c r="C31">
        <v>3</v>
      </c>
      <c r="D31">
        <v>0</v>
      </c>
      <c r="E31">
        <f>SmtRes!AV67</f>
        <v>0</v>
      </c>
      <c r="F31" t="str">
        <f>SmtRes!I67</f>
        <v>21.3-2-16</v>
      </c>
      <c r="G31" t="str">
        <f>SmtRes!K67</f>
        <v>Растворы цементные, марка 150</v>
      </c>
      <c r="H31" t="str">
        <f>SmtRes!O67</f>
        <v>м3</v>
      </c>
      <c r="I31">
        <f>SmtRes!Y67*Source!I150</f>
        <v>0.42924000000000001</v>
      </c>
      <c r="J31">
        <f>SmtRes!AO67</f>
        <v>1</v>
      </c>
      <c r="K31">
        <f>SmtRes!AE67</f>
        <v>4592.2299999999996</v>
      </c>
      <c r="L31">
        <f>SmtRes!DB67</f>
        <v>14079.78</v>
      </c>
      <c r="M31">
        <f>ROUND(ROUND(L31*Source!I150, 6)*1, 2)</f>
        <v>1971.17</v>
      </c>
      <c r="N31">
        <f>SmtRes!AA67</f>
        <v>4592.2299999999996</v>
      </c>
      <c r="O31">
        <f>ROUND(ROUND(L31*Source!I150, 6)*SmtRes!DA67, 2)</f>
        <v>1971.17</v>
      </c>
      <c r="P31">
        <f>SmtRes!AG67</f>
        <v>0</v>
      </c>
      <c r="Q31">
        <f>SmtRes!DC67</f>
        <v>0</v>
      </c>
      <c r="R31">
        <f>ROUND(ROUND(Q31*Source!I150, 6)*1, 2)</f>
        <v>0</v>
      </c>
      <c r="S31">
        <f>SmtRes!AC67</f>
        <v>0</v>
      </c>
      <c r="T31">
        <f>ROUND(ROUND(Q31*Source!I150, 6)*SmtRes!AK67, 2)</f>
        <v>0</v>
      </c>
      <c r="U31">
        <v>3</v>
      </c>
      <c r="Z31">
        <f>SmtRes!X67</f>
        <v>-162555142</v>
      </c>
      <c r="AA31">
        <v>-49348805</v>
      </c>
      <c r="AB31">
        <v>-49348805</v>
      </c>
    </row>
    <row r="32" spans="1:28" x14ac:dyDescent="0.25">
      <c r="A32">
        <v>20</v>
      </c>
      <c r="B32">
        <v>66</v>
      </c>
      <c r="C32">
        <v>3</v>
      </c>
      <c r="D32">
        <v>0</v>
      </c>
      <c r="E32">
        <f>SmtRes!AV66</f>
        <v>0</v>
      </c>
      <c r="F32" t="str">
        <f>SmtRes!I66</f>
        <v>21.1-25-335</v>
      </c>
      <c r="G32" t="str">
        <f>SmtRes!K66</f>
        <v>Сетка проволочная штукатурная тканая, квадрат 5х5 мм, толщина 1,6 мм</v>
      </c>
      <c r="H32" t="str">
        <f>SmtRes!O66</f>
        <v>м2</v>
      </c>
      <c r="I32">
        <f>SmtRes!Y66*Source!I150</f>
        <v>15.120000000000001</v>
      </c>
      <c r="J32">
        <f>SmtRes!AO66</f>
        <v>1</v>
      </c>
      <c r="K32">
        <f>SmtRes!AE66</f>
        <v>525.41999999999996</v>
      </c>
      <c r="L32">
        <f>SmtRes!DB66</f>
        <v>56745.36</v>
      </c>
      <c r="M32">
        <f>ROUND(ROUND(L32*Source!I150, 6)*1, 2)</f>
        <v>7944.35</v>
      </c>
      <c r="N32">
        <f>SmtRes!AA66</f>
        <v>525.41999999999996</v>
      </c>
      <c r="O32">
        <f>ROUND(ROUND(L32*Source!I150, 6)*SmtRes!DA66, 2)</f>
        <v>7944.35</v>
      </c>
      <c r="P32">
        <f>SmtRes!AG66</f>
        <v>0</v>
      </c>
      <c r="Q32">
        <f>SmtRes!DC66</f>
        <v>0</v>
      </c>
      <c r="R32">
        <f>ROUND(ROUND(Q32*Source!I150, 6)*1, 2)</f>
        <v>0</v>
      </c>
      <c r="S32">
        <f>SmtRes!AC66</f>
        <v>0</v>
      </c>
      <c r="T32">
        <f>ROUND(ROUND(Q32*Source!I150, 6)*SmtRes!AK66, 2)</f>
        <v>0</v>
      </c>
      <c r="U32">
        <v>3</v>
      </c>
      <c r="Z32">
        <f>SmtRes!X66</f>
        <v>1730286400</v>
      </c>
      <c r="AA32">
        <v>738359842</v>
      </c>
      <c r="AB32">
        <v>738359842</v>
      </c>
    </row>
    <row r="33" spans="1:28" x14ac:dyDescent="0.25">
      <c r="A33">
        <v>20</v>
      </c>
      <c r="B33">
        <v>65</v>
      </c>
      <c r="C33">
        <v>3</v>
      </c>
      <c r="D33">
        <v>0</v>
      </c>
      <c r="E33">
        <f>SmtRes!AV65</f>
        <v>0</v>
      </c>
      <c r="F33" t="str">
        <f>SmtRes!I65</f>
        <v>21.1-25-209</v>
      </c>
      <c r="G33" t="str">
        <f>SmtRes!K65</f>
        <v>Пакля пропитанная</v>
      </c>
      <c r="H33" t="str">
        <f>SmtRes!O65</f>
        <v>кг</v>
      </c>
      <c r="I33">
        <f>SmtRes!Y65*Source!I150</f>
        <v>1.6800000000000002</v>
      </c>
      <c r="J33">
        <f>SmtRes!AO65</f>
        <v>1</v>
      </c>
      <c r="K33">
        <f>SmtRes!AE65</f>
        <v>170.85</v>
      </c>
      <c r="L33">
        <f>SmtRes!DB65</f>
        <v>2050.1999999999998</v>
      </c>
      <c r="M33">
        <f>ROUND(ROUND(L33*Source!I150, 6)*1, 2)</f>
        <v>287.02999999999997</v>
      </c>
      <c r="N33">
        <f>SmtRes!AA65</f>
        <v>170.85</v>
      </c>
      <c r="O33">
        <f>ROUND(ROUND(L33*Source!I150, 6)*SmtRes!DA65, 2)</f>
        <v>287.02999999999997</v>
      </c>
      <c r="P33">
        <f>SmtRes!AG65</f>
        <v>0</v>
      </c>
      <c r="Q33">
        <f>SmtRes!DC65</f>
        <v>0</v>
      </c>
      <c r="R33">
        <f>ROUND(ROUND(Q33*Source!I150, 6)*1, 2)</f>
        <v>0</v>
      </c>
      <c r="S33">
        <f>SmtRes!AC65</f>
        <v>0</v>
      </c>
      <c r="T33">
        <f>ROUND(ROUND(Q33*Source!I150, 6)*SmtRes!AK65, 2)</f>
        <v>0</v>
      </c>
      <c r="U33">
        <v>3</v>
      </c>
      <c r="Z33">
        <f>SmtRes!X65</f>
        <v>-889337878</v>
      </c>
      <c r="AA33">
        <v>186042214</v>
      </c>
      <c r="AB33">
        <v>186042214</v>
      </c>
    </row>
    <row r="34" spans="1:28" x14ac:dyDescent="0.25">
      <c r="A34">
        <v>20</v>
      </c>
      <c r="B34">
        <v>64</v>
      </c>
      <c r="C34">
        <v>3</v>
      </c>
      <c r="D34">
        <v>0</v>
      </c>
      <c r="E34">
        <f>SmtRes!AV64</f>
        <v>0</v>
      </c>
      <c r="F34" t="str">
        <f>SmtRes!I64</f>
        <v>21.1-25-13</v>
      </c>
      <c r="G34" t="str">
        <f>SmtRes!K64</f>
        <v>Вода</v>
      </c>
      <c r="H34" t="str">
        <f>SmtRes!O64</f>
        <v>м3</v>
      </c>
      <c r="I34">
        <f>SmtRes!Y64*Source!I150</f>
        <v>3.0051000000000005E-2</v>
      </c>
      <c r="J34">
        <f>SmtRes!AO64</f>
        <v>1</v>
      </c>
      <c r="K34">
        <f>SmtRes!AE64</f>
        <v>42.44</v>
      </c>
      <c r="L34">
        <f>SmtRes!DB64</f>
        <v>9.11</v>
      </c>
      <c r="M34">
        <f>ROUND(ROUND(L34*Source!I150, 6)*1, 2)</f>
        <v>1.28</v>
      </c>
      <c r="N34">
        <f>SmtRes!AA64</f>
        <v>42.44</v>
      </c>
      <c r="O34">
        <f>ROUND(ROUND(L34*Source!I150, 6)*SmtRes!DA64, 2)</f>
        <v>1.28</v>
      </c>
      <c r="P34">
        <f>SmtRes!AG64</f>
        <v>0</v>
      </c>
      <c r="Q34">
        <f>SmtRes!DC64</f>
        <v>0</v>
      </c>
      <c r="R34">
        <f>ROUND(ROUND(Q34*Source!I150, 6)*1, 2)</f>
        <v>0</v>
      </c>
      <c r="S34">
        <f>SmtRes!AC64</f>
        <v>0</v>
      </c>
      <c r="T34">
        <f>ROUND(ROUND(Q34*Source!I150, 6)*SmtRes!AK64, 2)</f>
        <v>0</v>
      </c>
      <c r="U34">
        <v>3</v>
      </c>
      <c r="Z34">
        <f>SmtRes!X64</f>
        <v>-593662902</v>
      </c>
      <c r="AA34">
        <v>1472082461</v>
      </c>
      <c r="AB34">
        <v>1472082461</v>
      </c>
    </row>
    <row r="35" spans="1:28" x14ac:dyDescent="0.25">
      <c r="A35">
        <v>20</v>
      </c>
      <c r="B35">
        <v>63</v>
      </c>
      <c r="C35">
        <v>3</v>
      </c>
      <c r="D35">
        <v>0</v>
      </c>
      <c r="E35">
        <f>SmtRes!AV63</f>
        <v>0</v>
      </c>
      <c r="F35" t="str">
        <f>SmtRes!I63</f>
        <v>21.1-11-51</v>
      </c>
      <c r="G35" t="str">
        <f>SmtRes!K63</f>
        <v>Дюбели с насаженными шайбами</v>
      </c>
      <c r="H35" t="str">
        <f>SmtRes!O63</f>
        <v>т</v>
      </c>
      <c r="I35">
        <f>SmtRes!Y63*Source!I150</f>
        <v>3.5000000000000005E-4</v>
      </c>
      <c r="J35">
        <f>SmtRes!AO63</f>
        <v>1</v>
      </c>
      <c r="K35">
        <f>SmtRes!AE63</f>
        <v>263734.13</v>
      </c>
      <c r="L35">
        <f>SmtRes!DB63</f>
        <v>659.34</v>
      </c>
      <c r="M35">
        <f>ROUND(ROUND(L35*Source!I150, 6)*1, 2)</f>
        <v>92.31</v>
      </c>
      <c r="N35">
        <f>SmtRes!AA63</f>
        <v>263734.13</v>
      </c>
      <c r="O35">
        <f>ROUND(ROUND(L35*Source!I150, 6)*SmtRes!DA63, 2)</f>
        <v>92.31</v>
      </c>
      <c r="P35">
        <f>SmtRes!AG63</f>
        <v>0</v>
      </c>
      <c r="Q35">
        <f>SmtRes!DC63</f>
        <v>0</v>
      </c>
      <c r="R35">
        <f>ROUND(ROUND(Q35*Source!I150, 6)*1, 2)</f>
        <v>0</v>
      </c>
      <c r="S35">
        <f>SmtRes!AC63</f>
        <v>0</v>
      </c>
      <c r="T35">
        <f>ROUND(ROUND(Q35*Source!I150, 6)*SmtRes!AK63, 2)</f>
        <v>0</v>
      </c>
      <c r="U35">
        <v>3</v>
      </c>
      <c r="Z35">
        <f>SmtRes!X63</f>
        <v>1525497225</v>
      </c>
      <c r="AA35">
        <v>-863621469</v>
      </c>
      <c r="AB35">
        <v>-863621469</v>
      </c>
    </row>
    <row r="36" spans="1:28" x14ac:dyDescent="0.25">
      <c r="A36">
        <v>20</v>
      </c>
      <c r="B36">
        <v>72</v>
      </c>
      <c r="C36">
        <v>3</v>
      </c>
      <c r="D36">
        <v>0</v>
      </c>
      <c r="E36">
        <f>SmtRes!AV72</f>
        <v>0</v>
      </c>
      <c r="F36" t="str">
        <f>SmtRes!I72</f>
        <v>21.1-6-90</v>
      </c>
      <c r="G36" t="str">
        <f>SmtRes!K72</f>
        <v>Олифа для окраски комбинированная "Оксоль"</v>
      </c>
      <c r="H36" t="str">
        <f>SmtRes!O72</f>
        <v>т</v>
      </c>
      <c r="I36">
        <f>SmtRes!Y72*Source!I151</f>
        <v>1.95E-4</v>
      </c>
      <c r="J36">
        <f>SmtRes!AO72</f>
        <v>1</v>
      </c>
      <c r="K36">
        <f>SmtRes!AE72</f>
        <v>99650</v>
      </c>
      <c r="L36">
        <f>SmtRes!DB72</f>
        <v>647.73</v>
      </c>
      <c r="M36">
        <f>ROUND(ROUND(L36*Source!I151, 6)*1, 2)</f>
        <v>19.43</v>
      </c>
      <c r="N36">
        <f>SmtRes!AA72</f>
        <v>99650</v>
      </c>
      <c r="O36">
        <f>ROUND(ROUND(L36*Source!I151, 6)*SmtRes!DA72, 2)</f>
        <v>19.43</v>
      </c>
      <c r="P36">
        <f>SmtRes!AG72</f>
        <v>0</v>
      </c>
      <c r="Q36">
        <f>SmtRes!DC72</f>
        <v>0</v>
      </c>
      <c r="R36">
        <f>ROUND(ROUND(Q36*Source!I151, 6)*1, 2)</f>
        <v>0</v>
      </c>
      <c r="S36">
        <f>SmtRes!AC72</f>
        <v>0</v>
      </c>
      <c r="T36">
        <f>ROUND(ROUND(Q36*Source!I151, 6)*SmtRes!AK72, 2)</f>
        <v>0</v>
      </c>
      <c r="U36">
        <v>3</v>
      </c>
      <c r="Z36">
        <f>SmtRes!X72</f>
        <v>-2068709812</v>
      </c>
      <c r="AA36">
        <v>-1397738901</v>
      </c>
      <c r="AB36">
        <v>-1397738901</v>
      </c>
    </row>
    <row r="37" spans="1:28" x14ac:dyDescent="0.25">
      <c r="A37">
        <v>20</v>
      </c>
      <c r="B37">
        <v>71</v>
      </c>
      <c r="C37">
        <v>3</v>
      </c>
      <c r="D37">
        <v>0</v>
      </c>
      <c r="E37">
        <f>SmtRes!AV71</f>
        <v>0</v>
      </c>
      <c r="F37" t="str">
        <f>SmtRes!I71</f>
        <v>21.1-6-44</v>
      </c>
      <c r="G37" t="str">
        <f>SmtRes!K71</f>
        <v>Краски масляные жидкотертые цветные (готовые к употреблению) для наружных и внутренних работ, марка МА-15</v>
      </c>
      <c r="H37" t="str">
        <f>SmtRes!O71</f>
        <v>т</v>
      </c>
      <c r="I37">
        <f>SmtRes!Y71*Source!I151</f>
        <v>3.8099999999999999E-4</v>
      </c>
      <c r="J37">
        <f>SmtRes!AO71</f>
        <v>1</v>
      </c>
      <c r="K37">
        <f>SmtRes!AE71</f>
        <v>121369.31</v>
      </c>
      <c r="L37">
        <f>SmtRes!DB71</f>
        <v>1541.39</v>
      </c>
      <c r="M37">
        <f>ROUND(ROUND(L37*Source!I151, 6)*1, 2)</f>
        <v>46.24</v>
      </c>
      <c r="N37">
        <f>SmtRes!AA71</f>
        <v>121369.31</v>
      </c>
      <c r="O37">
        <f>ROUND(ROUND(L37*Source!I151, 6)*SmtRes!DA71, 2)</f>
        <v>46.24</v>
      </c>
      <c r="P37">
        <f>SmtRes!AG71</f>
        <v>0</v>
      </c>
      <c r="Q37">
        <f>SmtRes!DC71</f>
        <v>0</v>
      </c>
      <c r="R37">
        <f>ROUND(ROUND(Q37*Source!I151, 6)*1, 2)</f>
        <v>0</v>
      </c>
      <c r="S37">
        <f>SmtRes!AC71</f>
        <v>0</v>
      </c>
      <c r="T37">
        <f>ROUND(ROUND(Q37*Source!I151, 6)*SmtRes!AK71, 2)</f>
        <v>0</v>
      </c>
      <c r="U37">
        <v>3</v>
      </c>
      <c r="Z37">
        <f>SmtRes!X71</f>
        <v>1101837117</v>
      </c>
      <c r="AA37">
        <v>1190584803</v>
      </c>
      <c r="AB37">
        <v>1190584803</v>
      </c>
    </row>
    <row r="38" spans="1:28" x14ac:dyDescent="0.25">
      <c r="A38">
        <v>20</v>
      </c>
      <c r="B38">
        <v>70</v>
      </c>
      <c r="C38">
        <v>3</v>
      </c>
      <c r="D38">
        <v>0</v>
      </c>
      <c r="E38">
        <f>SmtRes!AV70</f>
        <v>0</v>
      </c>
      <c r="F38" t="str">
        <f>SmtRes!I70</f>
        <v>21.1-25-407</v>
      </c>
      <c r="G38" t="str">
        <f>SmtRes!K70</f>
        <v>Шпатлевка масляно-клеевая универсальная</v>
      </c>
      <c r="H38" t="str">
        <f>SmtRes!O70</f>
        <v>т</v>
      </c>
      <c r="I38">
        <f>SmtRes!Y70*Source!I151</f>
        <v>1.8899999999999999E-4</v>
      </c>
      <c r="J38">
        <f>SmtRes!AO70</f>
        <v>1</v>
      </c>
      <c r="K38">
        <f>SmtRes!AE70</f>
        <v>50748.25</v>
      </c>
      <c r="L38">
        <f>SmtRes!DB70</f>
        <v>319.70999999999998</v>
      </c>
      <c r="M38">
        <f>ROUND(ROUND(L38*Source!I151, 6)*1, 2)</f>
        <v>9.59</v>
      </c>
      <c r="N38">
        <f>SmtRes!AA70</f>
        <v>50748.25</v>
      </c>
      <c r="O38">
        <f>ROUND(ROUND(L38*Source!I151, 6)*SmtRes!DA70, 2)</f>
        <v>9.59</v>
      </c>
      <c r="P38">
        <f>SmtRes!AG70</f>
        <v>0</v>
      </c>
      <c r="Q38">
        <f>SmtRes!DC70</f>
        <v>0</v>
      </c>
      <c r="R38">
        <f>ROUND(ROUND(Q38*Source!I151, 6)*1, 2)</f>
        <v>0</v>
      </c>
      <c r="S38">
        <f>SmtRes!AC70</f>
        <v>0</v>
      </c>
      <c r="T38">
        <f>ROUND(ROUND(Q38*Source!I151, 6)*SmtRes!AK70, 2)</f>
        <v>0</v>
      </c>
      <c r="U38">
        <v>3</v>
      </c>
      <c r="Z38">
        <f>SmtRes!X70</f>
        <v>-1638494023</v>
      </c>
      <c r="AA38">
        <v>403138720</v>
      </c>
      <c r="AB38">
        <v>403138720</v>
      </c>
    </row>
    <row r="39" spans="1:28" x14ac:dyDescent="0.25">
      <c r="A39">
        <v>20</v>
      </c>
      <c r="B39">
        <v>76</v>
      </c>
      <c r="C39">
        <v>3</v>
      </c>
      <c r="D39">
        <v>0</v>
      </c>
      <c r="E39">
        <f>SmtRes!AV76</f>
        <v>0</v>
      </c>
      <c r="F39" t="str">
        <f>SmtRes!I76</f>
        <v>21.1-6-165</v>
      </c>
      <c r="G39" t="str">
        <f>SmtRes!K76</f>
        <v>Грунтовка водно-дисперсионная высококонцентрированная глубокопроникающая универсальная</v>
      </c>
      <c r="H39" t="str">
        <f>SmtRes!O76</f>
        <v>кг</v>
      </c>
      <c r="I39">
        <f>SmtRes!Y76*Source!I152</f>
        <v>13.464</v>
      </c>
      <c r="J39">
        <f>SmtRes!AO76</f>
        <v>1</v>
      </c>
      <c r="K39">
        <f>SmtRes!AE76</f>
        <v>113.12</v>
      </c>
      <c r="L39">
        <f>SmtRes!DB76</f>
        <v>1153.82</v>
      </c>
      <c r="M39">
        <f>ROUND(ROUND(L39*Source!I152, 6)*1, 2)</f>
        <v>1523.04</v>
      </c>
      <c r="N39">
        <f>SmtRes!AA76</f>
        <v>113.12</v>
      </c>
      <c r="O39">
        <f>ROUND(ROUND(L39*Source!I152, 6)*SmtRes!DA76, 2)</f>
        <v>1523.04</v>
      </c>
      <c r="P39">
        <f>SmtRes!AG76</f>
        <v>0</v>
      </c>
      <c r="Q39">
        <f>SmtRes!DC76</f>
        <v>0</v>
      </c>
      <c r="R39">
        <f>ROUND(ROUND(Q39*Source!I152, 6)*1, 2)</f>
        <v>0</v>
      </c>
      <c r="S39">
        <f>SmtRes!AC76</f>
        <v>0</v>
      </c>
      <c r="T39">
        <f>ROUND(ROUND(Q39*Source!I152, 6)*SmtRes!AK76, 2)</f>
        <v>0</v>
      </c>
      <c r="U39">
        <v>3</v>
      </c>
      <c r="Z39">
        <f>SmtRes!X76</f>
        <v>694340409</v>
      </c>
      <c r="AA39">
        <v>1961429573</v>
      </c>
      <c r="AB39">
        <v>1961429573</v>
      </c>
    </row>
    <row r="40" spans="1:28" x14ac:dyDescent="0.25">
      <c r="A40">
        <v>20</v>
      </c>
      <c r="B40">
        <v>75</v>
      </c>
      <c r="C40">
        <v>3</v>
      </c>
      <c r="D40">
        <v>0</v>
      </c>
      <c r="E40">
        <f>SmtRes!AV75</f>
        <v>0</v>
      </c>
      <c r="F40" t="str">
        <f>SmtRes!I75</f>
        <v>21.1-25-13</v>
      </c>
      <c r="G40" t="str">
        <f>SmtRes!K75</f>
        <v>Вода</v>
      </c>
      <c r="H40" t="str">
        <f>SmtRes!O75</f>
        <v>м3</v>
      </c>
      <c r="I40">
        <f>SmtRes!Y75*Source!I152</f>
        <v>1.584E-2</v>
      </c>
      <c r="J40">
        <f>SmtRes!AO75</f>
        <v>1</v>
      </c>
      <c r="K40">
        <f>SmtRes!AE75</f>
        <v>42.44</v>
      </c>
      <c r="L40">
        <f>SmtRes!DB75</f>
        <v>0.51</v>
      </c>
      <c r="M40">
        <f>ROUND(ROUND(L40*Source!I152, 6)*1, 2)</f>
        <v>0.67</v>
      </c>
      <c r="N40">
        <f>SmtRes!AA75</f>
        <v>42.44</v>
      </c>
      <c r="O40">
        <f>ROUND(ROUND(L40*Source!I152, 6)*SmtRes!DA75, 2)</f>
        <v>0.67</v>
      </c>
      <c r="P40">
        <f>SmtRes!AG75</f>
        <v>0</v>
      </c>
      <c r="Q40">
        <f>SmtRes!DC75</f>
        <v>0</v>
      </c>
      <c r="R40">
        <f>ROUND(ROUND(Q40*Source!I152, 6)*1, 2)</f>
        <v>0</v>
      </c>
      <c r="S40">
        <f>SmtRes!AC75</f>
        <v>0</v>
      </c>
      <c r="T40">
        <f>ROUND(ROUND(Q40*Source!I152, 6)*SmtRes!AK75, 2)</f>
        <v>0</v>
      </c>
      <c r="U40">
        <v>3</v>
      </c>
      <c r="Z40">
        <f>SmtRes!X75</f>
        <v>-593662902</v>
      </c>
      <c r="AA40">
        <v>1472082461</v>
      </c>
      <c r="AB40">
        <v>1472082461</v>
      </c>
    </row>
    <row r="41" spans="1:28" x14ac:dyDescent="0.25">
      <c r="A41">
        <v>20</v>
      </c>
      <c r="B41">
        <v>87</v>
      </c>
      <c r="C41">
        <v>3</v>
      </c>
      <c r="D41">
        <v>0</v>
      </c>
      <c r="E41">
        <f>SmtRes!AV87</f>
        <v>0</v>
      </c>
      <c r="F41" t="str">
        <f>SmtRes!I87</f>
        <v>21.1-6-164</v>
      </c>
      <c r="G41" t="str">
        <f>SmtRes!K87</f>
        <v>Грунтовка полиуретановая для бетона М100-М300 и других минеральных поверхностей</v>
      </c>
      <c r="H41" t="str">
        <f>SmtRes!O87</f>
        <v>кг</v>
      </c>
      <c r="I41">
        <f>SmtRes!Y87*Source!I153</f>
        <v>33.660000000000004</v>
      </c>
      <c r="J41">
        <f>SmtRes!AO87</f>
        <v>1</v>
      </c>
      <c r="K41">
        <f>SmtRes!AE87</f>
        <v>294.66000000000003</v>
      </c>
      <c r="L41">
        <f>SmtRes!DB87</f>
        <v>7513.83</v>
      </c>
      <c r="M41">
        <f>ROUND(ROUND(L41*Source!I153, 6)*1, 2)</f>
        <v>9918.26</v>
      </c>
      <c r="N41">
        <f>SmtRes!AA87</f>
        <v>294.66000000000003</v>
      </c>
      <c r="O41">
        <f>ROUND(ROUND(L41*Source!I153, 6)*SmtRes!DA87, 2)</f>
        <v>9918.26</v>
      </c>
      <c r="P41">
        <f>SmtRes!AG87</f>
        <v>0</v>
      </c>
      <c r="Q41">
        <f>SmtRes!DC87</f>
        <v>0</v>
      </c>
      <c r="R41">
        <f>ROUND(ROUND(Q41*Source!I153, 6)*1, 2)</f>
        <v>0</v>
      </c>
      <c r="S41">
        <f>SmtRes!AC87</f>
        <v>0</v>
      </c>
      <c r="T41">
        <f>ROUND(ROUND(Q41*Source!I153, 6)*SmtRes!AK87, 2)</f>
        <v>0</v>
      </c>
      <c r="U41">
        <v>3</v>
      </c>
      <c r="Z41">
        <f>SmtRes!X87</f>
        <v>1721326507</v>
      </c>
      <c r="AA41">
        <v>-1632287892</v>
      </c>
      <c r="AB41">
        <v>-1632287892</v>
      </c>
    </row>
    <row r="42" spans="1:28" x14ac:dyDescent="0.25">
      <c r="A42">
        <v>20</v>
      </c>
      <c r="B42">
        <v>85</v>
      </c>
      <c r="C42">
        <v>3</v>
      </c>
      <c r="D42">
        <v>0</v>
      </c>
      <c r="E42">
        <f>SmtRes!AV85</f>
        <v>0</v>
      </c>
      <c r="F42" t="str">
        <f>SmtRes!I85</f>
        <v>21.1-25-257</v>
      </c>
      <c r="G42" t="str">
        <f>SmtRes!K85</f>
        <v>Пленка полиэтиленовая, толщина 80 мкм</v>
      </c>
      <c r="H42" t="str">
        <f>SmtRes!O85</f>
        <v>м2</v>
      </c>
      <c r="I42">
        <f>SmtRes!Y85*Source!I153</f>
        <v>66</v>
      </c>
      <c r="J42">
        <f>SmtRes!AO85</f>
        <v>1</v>
      </c>
      <c r="K42">
        <f>SmtRes!AE85</f>
        <v>10.09</v>
      </c>
      <c r="L42">
        <f>SmtRes!DB85</f>
        <v>504.5</v>
      </c>
      <c r="M42">
        <f>ROUND(ROUND(L42*Source!I153, 6)*1, 2)</f>
        <v>665.94</v>
      </c>
      <c r="N42">
        <f>SmtRes!AA85</f>
        <v>10.09</v>
      </c>
      <c r="O42">
        <f>ROUND(ROUND(L42*Source!I153, 6)*SmtRes!DA85, 2)</f>
        <v>665.94</v>
      </c>
      <c r="P42">
        <f>SmtRes!AG85</f>
        <v>0</v>
      </c>
      <c r="Q42">
        <f>SmtRes!DC85</f>
        <v>0</v>
      </c>
      <c r="R42">
        <f>ROUND(ROUND(Q42*Source!I153, 6)*1, 2)</f>
        <v>0</v>
      </c>
      <c r="S42">
        <f>SmtRes!AC85</f>
        <v>0</v>
      </c>
      <c r="T42">
        <f>ROUND(ROUND(Q42*Source!I153, 6)*SmtRes!AK85, 2)</f>
        <v>0</v>
      </c>
      <c r="U42">
        <v>3</v>
      </c>
      <c r="Z42">
        <f>SmtRes!X85</f>
        <v>-1739685680</v>
      </c>
      <c r="AA42">
        <v>-846841278</v>
      </c>
      <c r="AB42">
        <v>-846841278</v>
      </c>
    </row>
    <row r="43" spans="1:28" x14ac:dyDescent="0.25">
      <c r="A43">
        <v>20</v>
      </c>
      <c r="B43">
        <v>84</v>
      </c>
      <c r="C43">
        <v>3</v>
      </c>
      <c r="D43">
        <v>0</v>
      </c>
      <c r="E43">
        <f>SmtRes!AV84</f>
        <v>0</v>
      </c>
      <c r="F43" t="str">
        <f>SmtRes!I84</f>
        <v>21.1-24-3</v>
      </c>
      <c r="G43" t="str">
        <f>SmtRes!K84</f>
        <v>Растворитель органический для очистки оборудования от полиуретановых составов</v>
      </c>
      <c r="H43" t="str">
        <f>SmtRes!O84</f>
        <v>л</v>
      </c>
      <c r="I43">
        <f>SmtRes!Y84*Source!I153</f>
        <v>0.26400000000000001</v>
      </c>
      <c r="J43">
        <f>SmtRes!AO84</f>
        <v>1</v>
      </c>
      <c r="K43">
        <f>SmtRes!AE84</f>
        <v>525.11</v>
      </c>
      <c r="L43">
        <f>SmtRes!DB84</f>
        <v>105.02</v>
      </c>
      <c r="M43">
        <f>ROUND(ROUND(L43*Source!I153, 6)*1, 2)</f>
        <v>138.63</v>
      </c>
      <c r="N43">
        <f>SmtRes!AA84</f>
        <v>525.11</v>
      </c>
      <c r="O43">
        <f>ROUND(ROUND(L43*Source!I153, 6)*SmtRes!DA84, 2)</f>
        <v>138.63</v>
      </c>
      <c r="P43">
        <f>SmtRes!AG84</f>
        <v>0</v>
      </c>
      <c r="Q43">
        <f>SmtRes!DC84</f>
        <v>0</v>
      </c>
      <c r="R43">
        <f>ROUND(ROUND(Q43*Source!I153, 6)*1, 2)</f>
        <v>0</v>
      </c>
      <c r="S43">
        <f>SmtRes!AC84</f>
        <v>0</v>
      </c>
      <c r="T43">
        <f>ROUND(ROUND(Q43*Source!I153, 6)*SmtRes!AK84, 2)</f>
        <v>0</v>
      </c>
      <c r="U43">
        <v>3</v>
      </c>
      <c r="Z43">
        <f>SmtRes!X84</f>
        <v>-1971516896</v>
      </c>
      <c r="AA43">
        <v>1683118254</v>
      </c>
      <c r="AB43">
        <v>1683118254</v>
      </c>
    </row>
    <row r="44" spans="1:28" x14ac:dyDescent="0.25">
      <c r="A44">
        <v>20</v>
      </c>
      <c r="B44">
        <v>83</v>
      </c>
      <c r="C44">
        <v>3</v>
      </c>
      <c r="D44">
        <v>0</v>
      </c>
      <c r="E44">
        <f>SmtRes!AV83</f>
        <v>0</v>
      </c>
      <c r="F44" t="str">
        <f>SmtRes!I83</f>
        <v>21.1-20-7</v>
      </c>
      <c r="G44" t="str">
        <f>SmtRes!K83</f>
        <v>Ветошь</v>
      </c>
      <c r="H44" t="str">
        <f>SmtRes!O83</f>
        <v>кг</v>
      </c>
      <c r="I44">
        <f>SmtRes!Y83*Source!I153</f>
        <v>0.66</v>
      </c>
      <c r="J44">
        <f>SmtRes!AO83</f>
        <v>1</v>
      </c>
      <c r="K44">
        <f>SmtRes!AE83</f>
        <v>29.29</v>
      </c>
      <c r="L44">
        <f>SmtRes!DB83</f>
        <v>14.65</v>
      </c>
      <c r="M44">
        <f>ROUND(ROUND(L44*Source!I153, 6)*1, 2)</f>
        <v>19.34</v>
      </c>
      <c r="N44">
        <f>SmtRes!AA83</f>
        <v>29.29</v>
      </c>
      <c r="O44">
        <f>ROUND(ROUND(L44*Source!I153, 6)*SmtRes!DA83, 2)</f>
        <v>19.34</v>
      </c>
      <c r="P44">
        <f>SmtRes!AG83</f>
        <v>0</v>
      </c>
      <c r="Q44">
        <f>SmtRes!DC83</f>
        <v>0</v>
      </c>
      <c r="R44">
        <f>ROUND(ROUND(Q44*Source!I153, 6)*1, 2)</f>
        <v>0</v>
      </c>
      <c r="S44">
        <f>SmtRes!AC83</f>
        <v>0</v>
      </c>
      <c r="T44">
        <f>ROUND(ROUND(Q44*Source!I153, 6)*SmtRes!AK83, 2)</f>
        <v>0</v>
      </c>
      <c r="U44">
        <v>3</v>
      </c>
      <c r="Z44">
        <f>SmtRes!X83</f>
        <v>-45292408</v>
      </c>
      <c r="AA44">
        <v>-1426343681</v>
      </c>
      <c r="AB44">
        <v>-1426343681</v>
      </c>
    </row>
    <row r="45" spans="1:28" x14ac:dyDescent="0.25">
      <c r="A45">
        <f>Source!A156</f>
        <v>17</v>
      </c>
      <c r="B45">
        <v>156</v>
      </c>
      <c r="C45">
        <v>3</v>
      </c>
      <c r="D45">
        <f>Source!BI156</f>
        <v>4</v>
      </c>
      <c r="E45">
        <f>Source!FS156</f>
        <v>0</v>
      </c>
      <c r="F45" t="str">
        <f>Source!F156</f>
        <v>21.1-12-23</v>
      </c>
      <c r="G45" t="str">
        <f>Source!G156</f>
        <v>Щебень гранитный для дорожных работ (40% фракция 5-10мм, 60%, фракция 0-5мм)</v>
      </c>
      <c r="H45" t="str">
        <f>Source!H156</f>
        <v>м3</v>
      </c>
      <c r="I45">
        <f>Source!I156</f>
        <v>7</v>
      </c>
      <c r="J45">
        <v>1</v>
      </c>
      <c r="K45">
        <f>Source!AC156</f>
        <v>3272.5</v>
      </c>
      <c r="M45">
        <f>ROUND(K45*I45, 2)</f>
        <v>22907.5</v>
      </c>
      <c r="N45">
        <f>Source!AC156*IF(Source!BC156&lt;&gt; 0, Source!BC156, 1)</f>
        <v>3272.5</v>
      </c>
      <c r="O45">
        <f>ROUND(N45*I45, 2)</f>
        <v>22907.5</v>
      </c>
      <c r="P45">
        <f>Source!AE156</f>
        <v>0</v>
      </c>
      <c r="R45">
        <f>ROUND(P45*I45, 2)</f>
        <v>0</v>
      </c>
      <c r="S45">
        <f>Source!AE156*IF(Source!BS156&lt;&gt; 0, Source!BS156, 1)</f>
        <v>0</v>
      </c>
      <c r="T45">
        <f>ROUND(S45*I45, 2)</f>
        <v>0</v>
      </c>
      <c r="U45">
        <v>3</v>
      </c>
      <c r="Z45">
        <f>Source!GF156</f>
        <v>560481255</v>
      </c>
      <c r="AA45">
        <v>673047930</v>
      </c>
      <c r="AB45">
        <v>673047930</v>
      </c>
    </row>
    <row r="46" spans="1:28" x14ac:dyDescent="0.25">
      <c r="A46">
        <f>Source!A157</f>
        <v>17</v>
      </c>
      <c r="B46">
        <v>157</v>
      </c>
      <c r="C46">
        <v>3</v>
      </c>
      <c r="D46">
        <f>Source!BI157</f>
        <v>4</v>
      </c>
      <c r="E46">
        <f>Source!FS157</f>
        <v>0</v>
      </c>
      <c r="F46" t="str">
        <f>Source!F157</f>
        <v>21.1-1-62</v>
      </c>
      <c r="G46" t="str">
        <f>Source!G157</f>
        <v>Смола эпоксидная универсальная, марка "Вискацил Эпокси-Баухарц"</v>
      </c>
      <c r="H46" t="str">
        <f>Source!H157</f>
        <v>кг</v>
      </c>
      <c r="I46">
        <f>Source!I157</f>
        <v>283</v>
      </c>
      <c r="J46">
        <v>1</v>
      </c>
      <c r="K46">
        <f>Source!AC157</f>
        <v>3392.24</v>
      </c>
      <c r="M46">
        <f>ROUND(K46*I46, 2)</f>
        <v>960003.92</v>
      </c>
      <c r="N46">
        <f>Source!AC157*IF(Source!BC157&lt;&gt; 0, Source!BC157, 1)</f>
        <v>3392.24</v>
      </c>
      <c r="O46">
        <f>ROUND(N46*I46, 2)</f>
        <v>960003.92</v>
      </c>
      <c r="P46">
        <f>Source!AE157</f>
        <v>0</v>
      </c>
      <c r="R46">
        <f>ROUND(P46*I46, 2)</f>
        <v>0</v>
      </c>
      <c r="S46">
        <f>Source!AE157*IF(Source!BS157&lt;&gt; 0, Source!BS157, 1)</f>
        <v>0</v>
      </c>
      <c r="T46">
        <f>ROUND(S46*I46, 2)</f>
        <v>0</v>
      </c>
      <c r="U46">
        <v>3</v>
      </c>
      <c r="Z46">
        <f>Source!GF157</f>
        <v>-1445212322</v>
      </c>
      <c r="AA46">
        <v>1617954214</v>
      </c>
      <c r="AB46">
        <v>1617954214</v>
      </c>
    </row>
    <row r="47" spans="1:28" x14ac:dyDescent="0.25">
      <c r="A47">
        <f>Source!A219</f>
        <v>4</v>
      </c>
      <c r="B47">
        <v>219</v>
      </c>
      <c r="G47" t="str">
        <f>Source!G219</f>
        <v>Вывоз мусора</v>
      </c>
    </row>
    <row r="48" spans="1:28" x14ac:dyDescent="0.25">
      <c r="A48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Q49"/>
  <sheetViews>
    <sheetView tabSelected="1" workbookViewId="0">
      <selection activeCell="L7" sqref="L7"/>
    </sheetView>
  </sheetViews>
  <sheetFormatPr defaultRowHeight="12.5" x14ac:dyDescent="0.25"/>
  <cols>
    <col min="1" max="1" width="18.7265625" customWidth="1"/>
    <col min="2" max="2" width="40.7265625" customWidth="1"/>
    <col min="3" max="6" width="12.7265625" customWidth="1"/>
    <col min="15" max="18" width="0" hidden="1" customWidth="1"/>
  </cols>
  <sheetData>
    <row r="2" spans="1:17" ht="16.5" x14ac:dyDescent="0.25">
      <c r="A2" s="8" t="s">
        <v>336</v>
      </c>
      <c r="B2" s="9"/>
      <c r="C2" s="9"/>
      <c r="D2" s="9"/>
      <c r="E2" s="9"/>
      <c r="F2" s="9"/>
    </row>
    <row r="3" spans="1:17" ht="64.5" customHeight="1" x14ac:dyDescent="0.25">
      <c r="A3" s="8" t="s">
        <v>345</v>
      </c>
      <c r="B3" s="9"/>
      <c r="C3" s="9"/>
      <c r="D3" s="9"/>
      <c r="E3" s="9"/>
      <c r="F3" s="9"/>
    </row>
    <row r="4" spans="1:17" x14ac:dyDescent="0.25">
      <c r="A4" s="6" t="s">
        <v>337</v>
      </c>
      <c r="B4" s="6" t="s">
        <v>338</v>
      </c>
      <c r="C4" s="6" t="s">
        <v>292</v>
      </c>
      <c r="D4" s="6" t="s">
        <v>339</v>
      </c>
      <c r="E4" s="11" t="s">
        <v>340</v>
      </c>
      <c r="F4" s="12"/>
    </row>
    <row r="5" spans="1:17" x14ac:dyDescent="0.25">
      <c r="A5" s="7"/>
      <c r="B5" s="7"/>
      <c r="C5" s="7"/>
      <c r="D5" s="7"/>
      <c r="E5" s="13"/>
      <c r="F5" s="14"/>
    </row>
    <row r="6" spans="1:17" ht="14" x14ac:dyDescent="0.25">
      <c r="A6" s="10"/>
      <c r="B6" s="10"/>
      <c r="C6" s="10"/>
      <c r="D6" s="10"/>
      <c r="E6" s="1" t="s">
        <v>341</v>
      </c>
      <c r="F6" s="1" t="s">
        <v>342</v>
      </c>
    </row>
    <row r="7" spans="1:17" ht="14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</row>
    <row r="8" spans="1:17" ht="16.5" x14ac:dyDescent="0.25">
      <c r="A8" s="8" t="str">
        <f>CONCATENATE("Локальная смета: ",IF(Source!G22&lt;&gt;"Новая локальная смета", Source!G22, ""))</f>
        <v xml:space="preserve">Локальная смета: </v>
      </c>
      <c r="B8" s="9"/>
      <c r="C8" s="9"/>
      <c r="D8" s="9"/>
      <c r="E8" s="9"/>
      <c r="F8" s="9"/>
    </row>
    <row r="9" spans="1:17" ht="16.5" x14ac:dyDescent="0.25">
      <c r="A9" s="8" t="str">
        <f>CONCATENATE("Раздел: ",IF(Source!G26&lt;&gt;"Новый раздел", Source!G26, ""))</f>
        <v>Раздел: Крыльцо главный вход</v>
      </c>
      <c r="B9" s="9"/>
      <c r="C9" s="9"/>
      <c r="D9" s="9"/>
      <c r="E9" s="9"/>
      <c r="F9" s="9"/>
    </row>
    <row r="10" spans="1:17" ht="16.5" x14ac:dyDescent="0.25">
      <c r="A10" s="8" t="str">
        <f>CONCATENATE("Подраздел: ",IF(Source!G30&lt;&gt;"Новый подраздел", Source!G30, ""))</f>
        <v>Подраздел: Демонтажные работы</v>
      </c>
      <c r="B10" s="9"/>
      <c r="C10" s="9"/>
      <c r="D10" s="9"/>
      <c r="E10" s="9"/>
      <c r="F10" s="9"/>
    </row>
    <row r="11" spans="1:17" ht="16.5" x14ac:dyDescent="0.25">
      <c r="A11" s="8" t="str">
        <f>CONCATENATE("Подраздел: ",IF(Source!G69&lt;&gt;"Новый подраздел", Source!G69, ""))</f>
        <v>Подраздел: Монтажные работы</v>
      </c>
      <c r="B11" s="9"/>
      <c r="C11" s="9"/>
      <c r="D11" s="9"/>
      <c r="E11" s="9"/>
      <c r="F11" s="9"/>
    </row>
    <row r="12" spans="1:17" ht="14" x14ac:dyDescent="0.25">
      <c r="A12" s="15" t="s">
        <v>343</v>
      </c>
      <c r="B12" s="16"/>
      <c r="C12" s="16"/>
      <c r="D12" s="16"/>
      <c r="E12" s="16"/>
      <c r="F12" s="16"/>
    </row>
    <row r="13" spans="1:17" ht="14" x14ac:dyDescent="0.3">
      <c r="A13" s="4" t="s">
        <v>231</v>
      </c>
      <c r="B13" s="2" t="s">
        <v>233</v>
      </c>
      <c r="C13" s="2" t="s">
        <v>117</v>
      </c>
      <c r="D13" s="3">
        <f>ROUND(SUMIF(RV_DATA!AA10:AA25, -863621469, RV_DATA!I10:I25), 6)</f>
        <v>6.0300000000000002E-4</v>
      </c>
      <c r="E13" s="5">
        <f>ROUND(RV_DATA!K17, 6)</f>
        <v>263734.13</v>
      </c>
      <c r="F13" s="5">
        <f>ROUND(SUMIF(RV_DATA!AA10:AA25, -863621469, RV_DATA!M10:M25), 6)</f>
        <v>158.9</v>
      </c>
      <c r="Q13">
        <v>3</v>
      </c>
    </row>
    <row r="14" spans="1:17" ht="42" x14ac:dyDescent="0.3">
      <c r="A14" s="4" t="s">
        <v>120</v>
      </c>
      <c r="B14" s="2" t="s">
        <v>121</v>
      </c>
      <c r="C14" s="2" t="s">
        <v>122</v>
      </c>
      <c r="D14" s="3">
        <f>ROUND(SUMIF(RV_DATA!AA10:AA25, 673047930, RV_DATA!I10:I25), 6)</f>
        <v>5</v>
      </c>
      <c r="E14" s="5">
        <f>ROUND(RV_DATA!K24, 6)</f>
        <v>3272.5</v>
      </c>
      <c r="F14" s="5">
        <f>ROUND(SUMIF(RV_DATA!AA10:AA25, 673047930, RV_DATA!M10:M25), 6)</f>
        <v>16362.5</v>
      </c>
      <c r="Q14">
        <v>3</v>
      </c>
    </row>
    <row r="15" spans="1:17" ht="28" x14ac:dyDescent="0.3">
      <c r="A15" s="4" t="s">
        <v>125</v>
      </c>
      <c r="B15" s="2" t="s">
        <v>126</v>
      </c>
      <c r="C15" s="2" t="s">
        <v>112</v>
      </c>
      <c r="D15" s="3">
        <f>ROUND(SUMIF(RV_DATA!AA10:AA25, 1617954214, RV_DATA!I10:I25), 6)</f>
        <v>167</v>
      </c>
      <c r="E15" s="5">
        <f>ROUND(RV_DATA!K25, 6)</f>
        <v>3392.24</v>
      </c>
      <c r="F15" s="5">
        <f>ROUND(SUMIF(RV_DATA!AA10:AA25, 1617954214, RV_DATA!M10:M25), 6)</f>
        <v>566504.07999999996</v>
      </c>
      <c r="Q15">
        <v>3</v>
      </c>
    </row>
    <row r="16" spans="1:17" ht="14" x14ac:dyDescent="0.3">
      <c r="A16" s="4" t="s">
        <v>255</v>
      </c>
      <c r="B16" s="2" t="s">
        <v>257</v>
      </c>
      <c r="C16" s="2" t="s">
        <v>112</v>
      </c>
      <c r="D16" s="3">
        <f>ROUND(SUMIF(RV_DATA!AA10:AA25, -1426343681, RV_DATA!I10:I25), 6)</f>
        <v>0.41049999999999998</v>
      </c>
      <c r="E16" s="5">
        <f>ROUND(RV_DATA!K23, 6)</f>
        <v>29.29</v>
      </c>
      <c r="F16" s="5">
        <f>ROUND(SUMIF(RV_DATA!AA10:AA25, -1426343681, RV_DATA!M10:M25), 6)</f>
        <v>12.03</v>
      </c>
      <c r="Q16">
        <v>3</v>
      </c>
    </row>
    <row r="17" spans="1:17" ht="42" x14ac:dyDescent="0.3">
      <c r="A17" s="4" t="s">
        <v>258</v>
      </c>
      <c r="B17" s="2" t="s">
        <v>260</v>
      </c>
      <c r="C17" s="2" t="s">
        <v>261</v>
      </c>
      <c r="D17" s="3">
        <f>ROUND(SUMIF(RV_DATA!AA10:AA25, 1683118254, RV_DATA!I10:I25), 6)</f>
        <v>0.16420000000000001</v>
      </c>
      <c r="E17" s="5">
        <f>ROUND(RV_DATA!K22, 6)</f>
        <v>525.11</v>
      </c>
      <c r="F17" s="5">
        <f>ROUND(SUMIF(RV_DATA!AA10:AA25, 1683118254, RV_DATA!M10:M25), 6)</f>
        <v>86.22</v>
      </c>
      <c r="Q17">
        <v>3</v>
      </c>
    </row>
    <row r="18" spans="1:17" ht="14" x14ac:dyDescent="0.3">
      <c r="A18" s="4" t="s">
        <v>192</v>
      </c>
      <c r="B18" s="2" t="s">
        <v>194</v>
      </c>
      <c r="C18" s="2" t="s">
        <v>122</v>
      </c>
      <c r="D18" s="3">
        <f>ROUND(SUMIF(RV_DATA!AA10:AA25, 1472082461, RV_DATA!I10:I25), 6)</f>
        <v>2.091583</v>
      </c>
      <c r="E18" s="5">
        <f>ROUND(RV_DATA!K11, 6)</f>
        <v>42.44</v>
      </c>
      <c r="F18" s="5">
        <f>ROUND(SUMIF(RV_DATA!AA10:AA25, 1472082461, RV_DATA!M10:M25), 6)</f>
        <v>88.77</v>
      </c>
      <c r="Q18">
        <v>3</v>
      </c>
    </row>
    <row r="19" spans="1:17" ht="14" x14ac:dyDescent="0.3">
      <c r="A19" s="4" t="s">
        <v>195</v>
      </c>
      <c r="B19" s="2" t="s">
        <v>197</v>
      </c>
      <c r="C19" s="2" t="s">
        <v>112</v>
      </c>
      <c r="D19" s="3">
        <f>ROUND(SUMIF(RV_DATA!AA10:AA25, 186042214, RV_DATA!I10:I25), 6)</f>
        <v>2.8919999999999999</v>
      </c>
      <c r="E19" s="5">
        <f>ROUND(RV_DATA!K15, 6)</f>
        <v>170.85</v>
      </c>
      <c r="F19" s="5">
        <f>ROUND(SUMIF(RV_DATA!AA10:AA25, 186042214, RV_DATA!M10:M25), 6)</f>
        <v>494.1</v>
      </c>
      <c r="Q19">
        <v>3</v>
      </c>
    </row>
    <row r="20" spans="1:17" ht="14" x14ac:dyDescent="0.3">
      <c r="A20" s="4" t="s">
        <v>262</v>
      </c>
      <c r="B20" s="2" t="s">
        <v>264</v>
      </c>
      <c r="C20" s="2" t="s">
        <v>185</v>
      </c>
      <c r="D20" s="3">
        <f>ROUND(SUMIF(RV_DATA!AA10:AA25, -846841278, RV_DATA!I10:I25), 6)</f>
        <v>41.05</v>
      </c>
      <c r="E20" s="5">
        <f>ROUND(RV_DATA!K21, 6)</f>
        <v>10.09</v>
      </c>
      <c r="F20" s="5">
        <f>ROUND(SUMIF(RV_DATA!AA10:AA25, -846841278, RV_DATA!M10:M25), 6)</f>
        <v>414.19</v>
      </c>
      <c r="Q20">
        <v>3</v>
      </c>
    </row>
    <row r="21" spans="1:17" ht="28" x14ac:dyDescent="0.3">
      <c r="A21" s="4" t="s">
        <v>234</v>
      </c>
      <c r="B21" s="2" t="s">
        <v>236</v>
      </c>
      <c r="C21" s="2" t="s">
        <v>185</v>
      </c>
      <c r="D21" s="3">
        <f>ROUND(SUMIF(RV_DATA!AA10:AA25, 738359842, RV_DATA!I10:I25), 6)</f>
        <v>26.027999999999999</v>
      </c>
      <c r="E21" s="5">
        <f>ROUND(RV_DATA!K14, 6)</f>
        <v>525.41999999999996</v>
      </c>
      <c r="F21" s="5">
        <f>ROUND(SUMIF(RV_DATA!AA10:AA25, 738359842, RV_DATA!M10:M25), 6)</f>
        <v>13675.63</v>
      </c>
      <c r="Q21">
        <v>3</v>
      </c>
    </row>
    <row r="22" spans="1:17" ht="42" x14ac:dyDescent="0.3">
      <c r="A22" s="4" t="s">
        <v>265</v>
      </c>
      <c r="B22" s="2" t="s">
        <v>267</v>
      </c>
      <c r="C22" s="2" t="s">
        <v>112</v>
      </c>
      <c r="D22" s="3">
        <f>ROUND(SUMIF(RV_DATA!AA10:AA25, -1632287892, RV_DATA!I10:I25), 6)</f>
        <v>20.935500000000001</v>
      </c>
      <c r="E22" s="5">
        <f>ROUND(RV_DATA!K20, 6)</f>
        <v>294.66000000000003</v>
      </c>
      <c r="F22" s="5">
        <f>ROUND(SUMIF(RV_DATA!AA10:AA25, -1632287892, RV_DATA!M10:M25), 6)</f>
        <v>6168.85</v>
      </c>
      <c r="Q22">
        <v>3</v>
      </c>
    </row>
    <row r="23" spans="1:17" ht="42" x14ac:dyDescent="0.3">
      <c r="A23" s="4" t="s">
        <v>243</v>
      </c>
      <c r="B23" s="2" t="s">
        <v>245</v>
      </c>
      <c r="C23" s="2" t="s">
        <v>112</v>
      </c>
      <c r="D23" s="3">
        <f>ROUND(SUMIF(RV_DATA!AA10:AA25, 1961429573, RV_DATA!I10:I25), 6)</f>
        <v>8.3742000000000001</v>
      </c>
      <c r="E23" s="5">
        <f>ROUND(RV_DATA!K18, 6)</f>
        <v>113.12</v>
      </c>
      <c r="F23" s="5">
        <f>ROUND(SUMIF(RV_DATA!AA10:AA25, 1961429573, RV_DATA!M10:M25), 6)</f>
        <v>947.29</v>
      </c>
      <c r="Q23">
        <v>3</v>
      </c>
    </row>
    <row r="24" spans="1:17" ht="42" x14ac:dyDescent="0.3">
      <c r="A24" s="4" t="s">
        <v>225</v>
      </c>
      <c r="B24" s="2" t="s">
        <v>227</v>
      </c>
      <c r="C24" s="2" t="s">
        <v>122</v>
      </c>
      <c r="D24" s="3">
        <f>ROUND(SUMIF(RV_DATA!AA10:AA25, -580410630, RV_DATA!I10:I25), 6)</f>
        <v>1.1832</v>
      </c>
      <c r="E24" s="5">
        <f>ROUND(RV_DATA!K10, 6)</f>
        <v>4759.8500000000004</v>
      </c>
      <c r="F24" s="5">
        <f>ROUND(SUMIF(RV_DATA!AA10:AA25, -580410630, RV_DATA!M10:M25), 6)</f>
        <v>5631.85</v>
      </c>
      <c r="Q24">
        <v>3</v>
      </c>
    </row>
    <row r="25" spans="1:17" ht="14" x14ac:dyDescent="0.3">
      <c r="A25" s="4" t="s">
        <v>213</v>
      </c>
      <c r="B25" s="2" t="s">
        <v>215</v>
      </c>
      <c r="C25" s="2" t="s">
        <v>122</v>
      </c>
      <c r="D25" s="3">
        <f>ROUND(SUMIF(RV_DATA!AA10:AA25, -49348805, RV_DATA!I10:I25), 6)</f>
        <v>0.73890599999999995</v>
      </c>
      <c r="E25" s="5">
        <f>ROUND(RV_DATA!K13, 6)</f>
        <v>4592.2299999999996</v>
      </c>
      <c r="F25" s="5">
        <f>ROUND(SUMIF(RV_DATA!AA10:AA25, -49348805, RV_DATA!M10:M25), 6)</f>
        <v>3393.23</v>
      </c>
      <c r="Q25">
        <v>3</v>
      </c>
    </row>
    <row r="26" spans="1:17" ht="42" x14ac:dyDescent="0.3">
      <c r="A26" s="4" t="s">
        <v>237</v>
      </c>
      <c r="B26" s="2" t="s">
        <v>239</v>
      </c>
      <c r="C26" s="2" t="s">
        <v>117</v>
      </c>
      <c r="D26" s="3">
        <f>ROUND(SUMIF(RV_DATA!AA10:AA25, 1143760491, RV_DATA!I10:I25), 6)</f>
        <v>0.295601</v>
      </c>
      <c r="E26" s="5">
        <f>ROUND(RV_DATA!K12, 6)</f>
        <v>4847.97</v>
      </c>
      <c r="F26" s="5">
        <f>ROUND(SUMIF(RV_DATA!AA10:AA25, 1143760491, RV_DATA!M10:M25), 6)</f>
        <v>1433.07</v>
      </c>
      <c r="Q26">
        <v>3</v>
      </c>
    </row>
    <row r="27" spans="1:17" ht="14" x14ac:dyDescent="0.3">
      <c r="A27" s="17" t="s">
        <v>344</v>
      </c>
      <c r="B27" s="17"/>
      <c r="C27" s="17"/>
      <c r="D27" s="17"/>
      <c r="E27" s="18">
        <f>SUMIF(Q13:Q26, 3, F13:F26)</f>
        <v>615370.70999999985</v>
      </c>
      <c r="F27" s="18"/>
    </row>
    <row r="28" spans="1:17" ht="16.5" x14ac:dyDescent="0.25">
      <c r="A28" s="8" t="str">
        <f>CONCATENATE("Раздел: ",IF(Source!G142&lt;&gt;"Новый раздел", Source!G142, ""))</f>
        <v>Раздел: Крыльцо боковое</v>
      </c>
      <c r="B28" s="9"/>
      <c r="C28" s="9"/>
      <c r="D28" s="9"/>
      <c r="E28" s="9"/>
      <c r="F28" s="9"/>
    </row>
    <row r="29" spans="1:17" ht="16.5" x14ac:dyDescent="0.25">
      <c r="A29" s="8" t="str">
        <f>CONCATENATE("Подраздел: ",IF(Source!G146&lt;&gt;"Новый подраздел", Source!G146, ""))</f>
        <v>Подраздел: Монтажные работы</v>
      </c>
      <c r="B29" s="9"/>
      <c r="C29" s="9"/>
      <c r="D29" s="9"/>
      <c r="E29" s="9"/>
      <c r="F29" s="9"/>
    </row>
    <row r="30" spans="1:17" ht="14" x14ac:dyDescent="0.25">
      <c r="A30" s="15" t="s">
        <v>343</v>
      </c>
      <c r="B30" s="16"/>
      <c r="C30" s="16"/>
      <c r="D30" s="16"/>
      <c r="E30" s="16"/>
      <c r="F30" s="16"/>
    </row>
    <row r="31" spans="1:17" ht="14" x14ac:dyDescent="0.3">
      <c r="A31" s="4" t="s">
        <v>231</v>
      </c>
      <c r="B31" s="2" t="s">
        <v>233</v>
      </c>
      <c r="C31" s="2" t="s">
        <v>117</v>
      </c>
      <c r="D31" s="3">
        <f>ROUND(SUMIF(RV_DATA!AA28:AA46, -863621469, RV_DATA!I28:I46), 6)</f>
        <v>3.5E-4</v>
      </c>
      <c r="E31" s="5">
        <f>ROUND(RV_DATA!K35, 6)</f>
        <v>263734.13</v>
      </c>
      <c r="F31" s="5">
        <f>ROUND(SUMIF(RV_DATA!AA28:AA46, -863621469, RV_DATA!M28:M46), 6)</f>
        <v>92.31</v>
      </c>
      <c r="Q31">
        <v>3</v>
      </c>
    </row>
    <row r="32" spans="1:17" ht="42" x14ac:dyDescent="0.3">
      <c r="A32" s="4" t="s">
        <v>120</v>
      </c>
      <c r="B32" s="2" t="s">
        <v>121</v>
      </c>
      <c r="C32" s="2" t="s">
        <v>122</v>
      </c>
      <c r="D32" s="3">
        <f>ROUND(SUMIF(RV_DATA!AA28:AA46, 673047930, RV_DATA!I28:I46), 6)</f>
        <v>7</v>
      </c>
      <c r="E32" s="5">
        <f>ROUND(RV_DATA!K45, 6)</f>
        <v>3272.5</v>
      </c>
      <c r="F32" s="5">
        <f>ROUND(SUMIF(RV_DATA!AA28:AA46, 673047930, RV_DATA!M28:M46), 6)</f>
        <v>22907.5</v>
      </c>
      <c r="Q32">
        <v>3</v>
      </c>
    </row>
    <row r="33" spans="1:17" ht="28" x14ac:dyDescent="0.3">
      <c r="A33" s="4" t="s">
        <v>125</v>
      </c>
      <c r="B33" s="2" t="s">
        <v>126</v>
      </c>
      <c r="C33" s="2" t="s">
        <v>112</v>
      </c>
      <c r="D33" s="3">
        <f>ROUND(SUMIF(RV_DATA!AA28:AA46, 1617954214, RV_DATA!I28:I46), 6)</f>
        <v>283</v>
      </c>
      <c r="E33" s="5">
        <f>ROUND(RV_DATA!K46, 6)</f>
        <v>3392.24</v>
      </c>
      <c r="F33" s="5">
        <f>ROUND(SUMIF(RV_DATA!AA28:AA46, 1617954214, RV_DATA!M28:M46), 6)</f>
        <v>960003.92</v>
      </c>
      <c r="Q33">
        <v>3</v>
      </c>
    </row>
    <row r="34" spans="1:17" ht="14" x14ac:dyDescent="0.3">
      <c r="A34" s="4" t="s">
        <v>255</v>
      </c>
      <c r="B34" s="2" t="s">
        <v>257</v>
      </c>
      <c r="C34" s="2" t="s">
        <v>112</v>
      </c>
      <c r="D34" s="3">
        <f>ROUND(SUMIF(RV_DATA!AA28:AA46, -1426343681, RV_DATA!I28:I46), 6)</f>
        <v>0.66</v>
      </c>
      <c r="E34" s="5">
        <f>ROUND(RV_DATA!K44, 6)</f>
        <v>29.29</v>
      </c>
      <c r="F34" s="5">
        <f>ROUND(SUMIF(RV_DATA!AA28:AA46, -1426343681, RV_DATA!M28:M46), 6)</f>
        <v>19.34</v>
      </c>
      <c r="Q34">
        <v>3</v>
      </c>
    </row>
    <row r="35" spans="1:17" ht="42" x14ac:dyDescent="0.3">
      <c r="A35" s="4" t="s">
        <v>258</v>
      </c>
      <c r="B35" s="2" t="s">
        <v>260</v>
      </c>
      <c r="C35" s="2" t="s">
        <v>261</v>
      </c>
      <c r="D35" s="3">
        <f>ROUND(SUMIF(RV_DATA!AA28:AA46, 1683118254, RV_DATA!I28:I46), 6)</f>
        <v>0.26400000000000001</v>
      </c>
      <c r="E35" s="5">
        <f>ROUND(RV_DATA!K43, 6)</f>
        <v>525.11</v>
      </c>
      <c r="F35" s="5">
        <f>ROUND(SUMIF(RV_DATA!AA28:AA46, 1683118254, RV_DATA!M28:M46), 6)</f>
        <v>138.63</v>
      </c>
      <c r="Q35">
        <v>3</v>
      </c>
    </row>
    <row r="36" spans="1:17" ht="14" x14ac:dyDescent="0.3">
      <c r="A36" s="4" t="s">
        <v>192</v>
      </c>
      <c r="B36" s="2" t="s">
        <v>194</v>
      </c>
      <c r="C36" s="2" t="s">
        <v>122</v>
      </c>
      <c r="D36" s="3">
        <f>ROUND(SUMIF(RV_DATA!AA28:AA46, 1472082461, RV_DATA!I28:I46), 6)</f>
        <v>4.175891</v>
      </c>
      <c r="E36" s="5">
        <f>ROUND(RV_DATA!K29, 6)</f>
        <v>42.44</v>
      </c>
      <c r="F36" s="5">
        <f>ROUND(SUMIF(RV_DATA!AA28:AA46, 1472082461, RV_DATA!M28:M46), 6)</f>
        <v>177.23</v>
      </c>
      <c r="Q36">
        <v>3</v>
      </c>
    </row>
    <row r="37" spans="1:17" ht="14" x14ac:dyDescent="0.3">
      <c r="A37" s="4" t="s">
        <v>195</v>
      </c>
      <c r="B37" s="2" t="s">
        <v>197</v>
      </c>
      <c r="C37" s="2" t="s">
        <v>112</v>
      </c>
      <c r="D37" s="3">
        <f>ROUND(SUMIF(RV_DATA!AA28:AA46, 186042214, RV_DATA!I28:I46), 6)</f>
        <v>1.68</v>
      </c>
      <c r="E37" s="5">
        <f>ROUND(RV_DATA!K33, 6)</f>
        <v>170.85</v>
      </c>
      <c r="F37" s="5">
        <f>ROUND(SUMIF(RV_DATA!AA28:AA46, 186042214, RV_DATA!M28:M46), 6)</f>
        <v>287.02999999999997</v>
      </c>
      <c r="Q37">
        <v>3</v>
      </c>
    </row>
    <row r="38" spans="1:17" ht="14" x14ac:dyDescent="0.3">
      <c r="A38" s="4" t="s">
        <v>262</v>
      </c>
      <c r="B38" s="2" t="s">
        <v>264</v>
      </c>
      <c r="C38" s="2" t="s">
        <v>185</v>
      </c>
      <c r="D38" s="3">
        <f>ROUND(SUMIF(RV_DATA!AA28:AA46, -846841278, RV_DATA!I28:I46), 6)</f>
        <v>66</v>
      </c>
      <c r="E38" s="5">
        <f>ROUND(RV_DATA!K42, 6)</f>
        <v>10.09</v>
      </c>
      <c r="F38" s="5">
        <f>ROUND(SUMIF(RV_DATA!AA28:AA46, -846841278, RV_DATA!M28:M46), 6)</f>
        <v>665.94</v>
      </c>
      <c r="Q38">
        <v>3</v>
      </c>
    </row>
    <row r="39" spans="1:17" ht="28" x14ac:dyDescent="0.3">
      <c r="A39" s="4" t="s">
        <v>234</v>
      </c>
      <c r="B39" s="2" t="s">
        <v>236</v>
      </c>
      <c r="C39" s="2" t="s">
        <v>185</v>
      </c>
      <c r="D39" s="3">
        <f>ROUND(SUMIF(RV_DATA!AA28:AA46, 738359842, RV_DATA!I28:I46), 6)</f>
        <v>15.12</v>
      </c>
      <c r="E39" s="5">
        <f>ROUND(RV_DATA!K32, 6)</f>
        <v>525.41999999999996</v>
      </c>
      <c r="F39" s="5">
        <f>ROUND(SUMIF(RV_DATA!AA28:AA46, 738359842, RV_DATA!M28:M46), 6)</f>
        <v>7944.35</v>
      </c>
      <c r="Q39">
        <v>3</v>
      </c>
    </row>
    <row r="40" spans="1:17" ht="28" x14ac:dyDescent="0.3">
      <c r="A40" s="4" t="s">
        <v>277</v>
      </c>
      <c r="B40" s="2" t="s">
        <v>279</v>
      </c>
      <c r="C40" s="2" t="s">
        <v>117</v>
      </c>
      <c r="D40" s="3">
        <f>ROUND(SUMIF(RV_DATA!AA28:AA46, 403138720, RV_DATA!I28:I46), 6)</f>
        <v>1.8900000000000001E-4</v>
      </c>
      <c r="E40" s="5">
        <f>ROUND(RV_DATA!K38, 6)</f>
        <v>50748.25</v>
      </c>
      <c r="F40" s="5">
        <f>ROUND(SUMIF(RV_DATA!AA28:AA46, 403138720, RV_DATA!M28:M46), 6)</f>
        <v>9.59</v>
      </c>
      <c r="Q40">
        <v>3</v>
      </c>
    </row>
    <row r="41" spans="1:17" ht="42" x14ac:dyDescent="0.3">
      <c r="A41" s="4" t="s">
        <v>265</v>
      </c>
      <c r="B41" s="2" t="s">
        <v>267</v>
      </c>
      <c r="C41" s="2" t="s">
        <v>112</v>
      </c>
      <c r="D41" s="3">
        <f>ROUND(SUMIF(RV_DATA!AA28:AA46, -1632287892, RV_DATA!I28:I46), 6)</f>
        <v>33.659999999999997</v>
      </c>
      <c r="E41" s="5">
        <f>ROUND(RV_DATA!K41, 6)</f>
        <v>294.66000000000003</v>
      </c>
      <c r="F41" s="5">
        <f>ROUND(SUMIF(RV_DATA!AA28:AA46, -1632287892, RV_DATA!M28:M46), 6)</f>
        <v>9918.26</v>
      </c>
      <c r="Q41">
        <v>3</v>
      </c>
    </row>
    <row r="42" spans="1:17" ht="42" x14ac:dyDescent="0.3">
      <c r="A42" s="4" t="s">
        <v>243</v>
      </c>
      <c r="B42" s="2" t="s">
        <v>245</v>
      </c>
      <c r="C42" s="2" t="s">
        <v>112</v>
      </c>
      <c r="D42" s="3">
        <f>ROUND(SUMIF(RV_DATA!AA28:AA46, 1961429573, RV_DATA!I28:I46), 6)</f>
        <v>13.464</v>
      </c>
      <c r="E42" s="5">
        <f>ROUND(RV_DATA!K39, 6)</f>
        <v>113.12</v>
      </c>
      <c r="F42" s="5">
        <f>ROUND(SUMIF(RV_DATA!AA28:AA46, 1961429573, RV_DATA!M28:M46), 6)</f>
        <v>1523.04</v>
      </c>
      <c r="Q42">
        <v>3</v>
      </c>
    </row>
    <row r="43" spans="1:17" ht="42" x14ac:dyDescent="0.3">
      <c r="A43" s="4" t="s">
        <v>280</v>
      </c>
      <c r="B43" s="2" t="s">
        <v>282</v>
      </c>
      <c r="C43" s="2" t="s">
        <v>117</v>
      </c>
      <c r="D43" s="3">
        <f>ROUND(SUMIF(RV_DATA!AA28:AA46, 1190584803, RV_DATA!I28:I46), 6)</f>
        <v>3.8099999999999999E-4</v>
      </c>
      <c r="E43" s="5">
        <f>ROUND(RV_DATA!K37, 6)</f>
        <v>121369.31</v>
      </c>
      <c r="F43" s="5">
        <f>ROUND(SUMIF(RV_DATA!AA28:AA46, 1190584803, RV_DATA!M28:M46), 6)</f>
        <v>46.24</v>
      </c>
      <c r="Q43">
        <v>3</v>
      </c>
    </row>
    <row r="44" spans="1:17" ht="28" x14ac:dyDescent="0.3">
      <c r="A44" s="4" t="s">
        <v>283</v>
      </c>
      <c r="B44" s="2" t="s">
        <v>284</v>
      </c>
      <c r="C44" s="2" t="s">
        <v>117</v>
      </c>
      <c r="D44" s="3">
        <f>ROUND(SUMIF(RV_DATA!AA28:AA46, -1397738901, RV_DATA!I28:I46), 6)</f>
        <v>1.95E-4</v>
      </c>
      <c r="E44" s="5">
        <f>ROUND(RV_DATA!K36, 6)</f>
        <v>99650</v>
      </c>
      <c r="F44" s="5">
        <f>ROUND(SUMIF(RV_DATA!AA28:AA46, -1397738901, RV_DATA!M28:M46), 6)</f>
        <v>19.43</v>
      </c>
      <c r="Q44">
        <v>3</v>
      </c>
    </row>
    <row r="45" spans="1:17" ht="42" x14ac:dyDescent="0.3">
      <c r="A45" s="4" t="s">
        <v>225</v>
      </c>
      <c r="B45" s="2" t="s">
        <v>227</v>
      </c>
      <c r="C45" s="2" t="s">
        <v>122</v>
      </c>
      <c r="D45" s="3">
        <f>ROUND(SUMIF(RV_DATA!AA28:AA46, -580410630, RV_DATA!I28:I46), 6)</f>
        <v>2.4072</v>
      </c>
      <c r="E45" s="5">
        <f>ROUND(RV_DATA!K28, 6)</f>
        <v>4759.8500000000004</v>
      </c>
      <c r="F45" s="5">
        <f>ROUND(SUMIF(RV_DATA!AA28:AA46, -580410630, RV_DATA!M28:M46), 6)</f>
        <v>11457.91</v>
      </c>
      <c r="Q45">
        <v>3</v>
      </c>
    </row>
    <row r="46" spans="1:17" ht="14" x14ac:dyDescent="0.3">
      <c r="A46" s="4" t="s">
        <v>213</v>
      </c>
      <c r="B46" s="2" t="s">
        <v>215</v>
      </c>
      <c r="C46" s="2" t="s">
        <v>122</v>
      </c>
      <c r="D46" s="3">
        <f>ROUND(SUMIF(RV_DATA!AA28:AA46, -49348805, RV_DATA!I28:I46), 6)</f>
        <v>0.42924000000000001</v>
      </c>
      <c r="E46" s="5">
        <f>ROUND(RV_DATA!K31, 6)</f>
        <v>4592.2299999999996</v>
      </c>
      <c r="F46" s="5">
        <f>ROUND(SUMIF(RV_DATA!AA28:AA46, -49348805, RV_DATA!M28:M46), 6)</f>
        <v>1971.17</v>
      </c>
      <c r="Q46">
        <v>3</v>
      </c>
    </row>
    <row r="47" spans="1:17" ht="42" x14ac:dyDescent="0.3">
      <c r="A47" s="4" t="s">
        <v>237</v>
      </c>
      <c r="B47" s="2" t="s">
        <v>239</v>
      </c>
      <c r="C47" s="2" t="s">
        <v>117</v>
      </c>
      <c r="D47" s="3">
        <f>ROUND(SUMIF(RV_DATA!AA28:AA46, 1143760491, RV_DATA!I28:I46), 6)</f>
        <v>0.17171800000000001</v>
      </c>
      <c r="E47" s="5">
        <f>ROUND(RV_DATA!K30, 6)</f>
        <v>4847.97</v>
      </c>
      <c r="F47" s="5">
        <f>ROUND(SUMIF(RV_DATA!AA28:AA46, 1143760491, RV_DATA!M28:M46), 6)</f>
        <v>832.49</v>
      </c>
      <c r="Q47">
        <v>3</v>
      </c>
    </row>
    <row r="48" spans="1:17" ht="14" x14ac:dyDescent="0.3">
      <c r="A48" s="17" t="s">
        <v>344</v>
      </c>
      <c r="B48" s="17"/>
      <c r="C48" s="17"/>
      <c r="D48" s="17"/>
      <c r="E48" s="18">
        <f>SUMIF(Q31:Q47, 3, F31:F47)</f>
        <v>1018014.3800000001</v>
      </c>
      <c r="F48" s="18"/>
    </row>
    <row r="49" spans="1:6" ht="16.5" x14ac:dyDescent="0.25">
      <c r="A49" s="8" t="str">
        <f>CONCATENATE("Раздел: ",IF(Source!G221&lt;&gt;"Новый раздел", Source!G221, ""))</f>
        <v>Раздел: Вывоз мусора</v>
      </c>
      <c r="B49" s="9"/>
      <c r="C49" s="9"/>
      <c r="D49" s="9"/>
      <c r="E49" s="9"/>
      <c r="F49" s="9"/>
    </row>
  </sheetData>
  <sortState xmlns:xlrd2="http://schemas.microsoft.com/office/spreadsheetml/2017/richdata2" ref="A31:R47">
    <sortCondition ref="A31"/>
  </sortState>
  <mergeCells count="20">
    <mergeCell ref="A49:F49"/>
    <mergeCell ref="A8:F8"/>
    <mergeCell ref="A9:F9"/>
    <mergeCell ref="A10:F10"/>
    <mergeCell ref="A11:F11"/>
    <mergeCell ref="A12:F12"/>
    <mergeCell ref="A27:D27"/>
    <mergeCell ref="E27:F27"/>
    <mergeCell ref="A28:F28"/>
    <mergeCell ref="A29:F29"/>
    <mergeCell ref="A30:F30"/>
    <mergeCell ref="A48:D48"/>
    <mergeCell ref="E48:F48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K32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323</v>
      </c>
      <c r="C12">
        <v>0</v>
      </c>
      <c r="D12">
        <f>ROW(A287)</f>
        <v>287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5" spans="1:133" x14ac:dyDescent="0.25">
      <c r="A15">
        <v>15</v>
      </c>
      <c r="B15">
        <v>1</v>
      </c>
    </row>
    <row r="18" spans="1:245" x14ac:dyDescent="0.25">
      <c r="A18">
        <v>52</v>
      </c>
      <c r="B18">
        <f t="shared" ref="B18:G18" si="0">B287</f>
        <v>323</v>
      </c>
      <c r="C18">
        <f t="shared" si="0"/>
        <v>1</v>
      </c>
      <c r="D18">
        <f t="shared" si="0"/>
        <v>12</v>
      </c>
      <c r="E18">
        <f t="shared" si="0"/>
        <v>0</v>
      </c>
      <c r="F18" t="str">
        <f t="shared" si="0"/>
        <v>Новый объект</v>
      </c>
      <c r="G18" t="str">
        <f t="shared" si="0"/>
        <v>Каменный ковер</v>
      </c>
      <c r="O18">
        <f t="shared" ref="O18:AT18" si="1">O287</f>
        <v>1850989.23</v>
      </c>
      <c r="P18">
        <f t="shared" si="1"/>
        <v>1633385.06</v>
      </c>
      <c r="Q18">
        <f t="shared" si="1"/>
        <v>22072.959999999999</v>
      </c>
      <c r="R18">
        <f t="shared" si="1"/>
        <v>10930.15</v>
      </c>
      <c r="S18">
        <f t="shared" si="1"/>
        <v>195531.21</v>
      </c>
      <c r="T18">
        <f t="shared" si="1"/>
        <v>0</v>
      </c>
      <c r="U18">
        <f t="shared" si="1"/>
        <v>631.04831000000013</v>
      </c>
      <c r="V18">
        <f t="shared" si="1"/>
        <v>0</v>
      </c>
      <c r="W18">
        <f t="shared" si="1"/>
        <v>0</v>
      </c>
      <c r="X18">
        <f t="shared" si="1"/>
        <v>136871.87</v>
      </c>
      <c r="Y18">
        <f t="shared" si="1"/>
        <v>19553.13</v>
      </c>
      <c r="Z18">
        <f t="shared" si="1"/>
        <v>0</v>
      </c>
      <c r="AA18">
        <f t="shared" si="1"/>
        <v>0</v>
      </c>
      <c r="AB18">
        <f t="shared" si="1"/>
        <v>0</v>
      </c>
      <c r="AC18">
        <f t="shared" si="1"/>
        <v>0</v>
      </c>
      <c r="AD18">
        <f t="shared" si="1"/>
        <v>0</v>
      </c>
      <c r="AE18">
        <f t="shared" si="1"/>
        <v>0</v>
      </c>
      <c r="AF18">
        <f t="shared" si="1"/>
        <v>0</v>
      </c>
      <c r="AG18">
        <f t="shared" si="1"/>
        <v>0</v>
      </c>
      <c r="AH18">
        <f t="shared" si="1"/>
        <v>0</v>
      </c>
      <c r="AI18">
        <f t="shared" si="1"/>
        <v>0</v>
      </c>
      <c r="AJ18">
        <f t="shared" si="1"/>
        <v>0</v>
      </c>
      <c r="AK18">
        <f t="shared" si="1"/>
        <v>0</v>
      </c>
      <c r="AL18">
        <f t="shared" si="1"/>
        <v>0</v>
      </c>
      <c r="AM18">
        <f t="shared" si="1"/>
        <v>0</v>
      </c>
      <c r="AN18">
        <f t="shared" si="1"/>
        <v>0</v>
      </c>
      <c r="AO18">
        <f t="shared" si="1"/>
        <v>0</v>
      </c>
      <c r="AP18">
        <f t="shared" si="1"/>
        <v>0</v>
      </c>
      <c r="AQ18">
        <f t="shared" si="1"/>
        <v>0</v>
      </c>
      <c r="AR18">
        <f t="shared" si="1"/>
        <v>2008774.21</v>
      </c>
      <c r="AS18">
        <f t="shared" si="1"/>
        <v>0</v>
      </c>
      <c r="AT18">
        <f t="shared" si="1"/>
        <v>0</v>
      </c>
      <c r="AU18">
        <f t="shared" ref="AU18:BZ18" si="2">AU287</f>
        <v>2008774.21</v>
      </c>
      <c r="AV18">
        <f t="shared" si="2"/>
        <v>1633385.06</v>
      </c>
      <c r="AW18">
        <f t="shared" si="2"/>
        <v>1633385.06</v>
      </c>
      <c r="AX18">
        <f t="shared" si="2"/>
        <v>0</v>
      </c>
      <c r="AY18">
        <f t="shared" si="2"/>
        <v>1633385.06</v>
      </c>
      <c r="AZ18">
        <f t="shared" si="2"/>
        <v>0</v>
      </c>
      <c r="BA18">
        <f t="shared" si="2"/>
        <v>0</v>
      </c>
      <c r="BB18">
        <f t="shared" si="2"/>
        <v>0</v>
      </c>
      <c r="BC18">
        <f t="shared" si="2"/>
        <v>0</v>
      </c>
      <c r="BD18">
        <f t="shared" si="2"/>
        <v>0</v>
      </c>
      <c r="BE18">
        <f t="shared" si="2"/>
        <v>0</v>
      </c>
      <c r="BF18">
        <f t="shared" si="2"/>
        <v>0</v>
      </c>
      <c r="BG18">
        <f t="shared" si="2"/>
        <v>0</v>
      </c>
      <c r="BH18">
        <f t="shared" si="2"/>
        <v>0</v>
      </c>
      <c r="BI18">
        <f t="shared" si="2"/>
        <v>0</v>
      </c>
      <c r="BJ18">
        <f t="shared" si="2"/>
        <v>0</v>
      </c>
      <c r="BK18">
        <f t="shared" si="2"/>
        <v>0</v>
      </c>
      <c r="BL18">
        <f t="shared" si="2"/>
        <v>0</v>
      </c>
      <c r="BM18">
        <f t="shared" si="2"/>
        <v>0</v>
      </c>
      <c r="BN18">
        <f t="shared" si="2"/>
        <v>0</v>
      </c>
      <c r="BO18">
        <f t="shared" si="2"/>
        <v>0</v>
      </c>
      <c r="BP18">
        <f t="shared" si="2"/>
        <v>0</v>
      </c>
      <c r="BQ18">
        <f t="shared" si="2"/>
        <v>0</v>
      </c>
      <c r="BR18">
        <f t="shared" si="2"/>
        <v>0</v>
      </c>
      <c r="BS18">
        <f t="shared" si="2"/>
        <v>0</v>
      </c>
      <c r="BT18">
        <f t="shared" si="2"/>
        <v>0</v>
      </c>
      <c r="BU18">
        <f t="shared" si="2"/>
        <v>0</v>
      </c>
      <c r="BV18">
        <f t="shared" si="2"/>
        <v>0</v>
      </c>
      <c r="BW18">
        <f t="shared" si="2"/>
        <v>0</v>
      </c>
      <c r="BX18">
        <f t="shared" si="2"/>
        <v>0</v>
      </c>
      <c r="BY18">
        <f t="shared" si="2"/>
        <v>0</v>
      </c>
      <c r="BZ18">
        <f t="shared" si="2"/>
        <v>0</v>
      </c>
      <c r="CA18">
        <f t="shared" ref="CA18:DF18" si="3">CA287</f>
        <v>0</v>
      </c>
      <c r="CB18">
        <f t="shared" si="3"/>
        <v>0</v>
      </c>
      <c r="CC18">
        <f t="shared" si="3"/>
        <v>0</v>
      </c>
      <c r="CD18">
        <f t="shared" si="3"/>
        <v>0</v>
      </c>
      <c r="CE18">
        <f t="shared" si="3"/>
        <v>0</v>
      </c>
      <c r="CF18">
        <f t="shared" si="3"/>
        <v>0</v>
      </c>
      <c r="CG18">
        <f t="shared" si="3"/>
        <v>0</v>
      </c>
      <c r="CH18">
        <f t="shared" si="3"/>
        <v>0</v>
      </c>
      <c r="CI18">
        <f t="shared" si="3"/>
        <v>0</v>
      </c>
      <c r="CJ18">
        <f t="shared" si="3"/>
        <v>0</v>
      </c>
      <c r="CK18">
        <f t="shared" si="3"/>
        <v>0</v>
      </c>
      <c r="CL18">
        <f t="shared" si="3"/>
        <v>0</v>
      </c>
      <c r="CM18">
        <f t="shared" si="3"/>
        <v>0</v>
      </c>
      <c r="CN18">
        <f t="shared" si="3"/>
        <v>0</v>
      </c>
      <c r="CO18">
        <f t="shared" si="3"/>
        <v>0</v>
      </c>
      <c r="CP18">
        <f t="shared" si="3"/>
        <v>0</v>
      </c>
      <c r="CQ18">
        <f t="shared" si="3"/>
        <v>0</v>
      </c>
      <c r="CR18">
        <f t="shared" si="3"/>
        <v>0</v>
      </c>
      <c r="CS18">
        <f t="shared" si="3"/>
        <v>0</v>
      </c>
      <c r="CT18">
        <f t="shared" si="3"/>
        <v>0</v>
      </c>
      <c r="CU18">
        <f t="shared" si="3"/>
        <v>0</v>
      </c>
      <c r="CV18">
        <f t="shared" si="3"/>
        <v>0</v>
      </c>
      <c r="CW18">
        <f t="shared" si="3"/>
        <v>0</v>
      </c>
      <c r="CX18">
        <f t="shared" si="3"/>
        <v>0</v>
      </c>
      <c r="CY18">
        <f t="shared" si="3"/>
        <v>0</v>
      </c>
      <c r="CZ18">
        <f t="shared" si="3"/>
        <v>0</v>
      </c>
      <c r="DA18">
        <f t="shared" si="3"/>
        <v>0</v>
      </c>
      <c r="DB18">
        <f t="shared" si="3"/>
        <v>0</v>
      </c>
      <c r="DC18">
        <f t="shared" si="3"/>
        <v>0</v>
      </c>
      <c r="DD18">
        <f t="shared" si="3"/>
        <v>0</v>
      </c>
      <c r="DE18">
        <f t="shared" si="3"/>
        <v>0</v>
      </c>
      <c r="DF18">
        <f t="shared" si="3"/>
        <v>0</v>
      </c>
      <c r="DG18">
        <f t="shared" ref="DG18:EL18" si="4">DG287</f>
        <v>0</v>
      </c>
      <c r="DH18">
        <f t="shared" si="4"/>
        <v>0</v>
      </c>
      <c r="DI18">
        <f t="shared" si="4"/>
        <v>0</v>
      </c>
      <c r="DJ18">
        <f t="shared" si="4"/>
        <v>0</v>
      </c>
      <c r="DK18">
        <f t="shared" si="4"/>
        <v>0</v>
      </c>
      <c r="DL18">
        <f t="shared" si="4"/>
        <v>0</v>
      </c>
      <c r="DM18">
        <f t="shared" si="4"/>
        <v>0</v>
      </c>
      <c r="DN18">
        <f t="shared" si="4"/>
        <v>0</v>
      </c>
      <c r="DO18">
        <f t="shared" si="4"/>
        <v>0</v>
      </c>
      <c r="DP18">
        <f t="shared" si="4"/>
        <v>0</v>
      </c>
      <c r="DQ18">
        <f t="shared" si="4"/>
        <v>0</v>
      </c>
      <c r="DR18">
        <f t="shared" si="4"/>
        <v>0</v>
      </c>
      <c r="DS18">
        <f t="shared" si="4"/>
        <v>0</v>
      </c>
      <c r="DT18">
        <f t="shared" si="4"/>
        <v>0</v>
      </c>
      <c r="DU18">
        <f t="shared" si="4"/>
        <v>0</v>
      </c>
      <c r="DV18">
        <f t="shared" si="4"/>
        <v>0</v>
      </c>
      <c r="DW18">
        <f t="shared" si="4"/>
        <v>0</v>
      </c>
      <c r="DX18">
        <f t="shared" si="4"/>
        <v>0</v>
      </c>
      <c r="DY18">
        <f t="shared" si="4"/>
        <v>0</v>
      </c>
      <c r="DZ18">
        <f t="shared" si="4"/>
        <v>0</v>
      </c>
      <c r="EA18">
        <f t="shared" si="4"/>
        <v>0</v>
      </c>
      <c r="EB18">
        <f t="shared" si="4"/>
        <v>0</v>
      </c>
      <c r="EC18">
        <f t="shared" si="4"/>
        <v>0</v>
      </c>
      <c r="ED18">
        <f t="shared" si="4"/>
        <v>0</v>
      </c>
      <c r="EE18">
        <f t="shared" si="4"/>
        <v>0</v>
      </c>
      <c r="EF18">
        <f t="shared" si="4"/>
        <v>0</v>
      </c>
      <c r="EG18">
        <f t="shared" si="4"/>
        <v>0</v>
      </c>
      <c r="EH18">
        <f t="shared" si="4"/>
        <v>0</v>
      </c>
      <c r="EI18">
        <f t="shared" si="4"/>
        <v>0</v>
      </c>
      <c r="EJ18">
        <f t="shared" si="4"/>
        <v>0</v>
      </c>
      <c r="EK18">
        <f t="shared" si="4"/>
        <v>0</v>
      </c>
      <c r="EL18">
        <f t="shared" si="4"/>
        <v>0</v>
      </c>
      <c r="EM18">
        <f t="shared" ref="EM18:FR18" si="5">EM287</f>
        <v>0</v>
      </c>
      <c r="EN18">
        <f t="shared" si="5"/>
        <v>0</v>
      </c>
      <c r="EO18">
        <f t="shared" si="5"/>
        <v>0</v>
      </c>
      <c r="EP18">
        <f t="shared" si="5"/>
        <v>0</v>
      </c>
      <c r="EQ18">
        <f t="shared" si="5"/>
        <v>0</v>
      </c>
      <c r="ER18">
        <f t="shared" si="5"/>
        <v>0</v>
      </c>
      <c r="ES18">
        <f t="shared" si="5"/>
        <v>0</v>
      </c>
      <c r="ET18">
        <f t="shared" si="5"/>
        <v>0</v>
      </c>
      <c r="EU18">
        <f t="shared" si="5"/>
        <v>0</v>
      </c>
      <c r="EV18">
        <f t="shared" si="5"/>
        <v>0</v>
      </c>
      <c r="EW18">
        <f t="shared" si="5"/>
        <v>0</v>
      </c>
      <c r="EX18">
        <f t="shared" si="5"/>
        <v>0</v>
      </c>
      <c r="EY18">
        <f t="shared" si="5"/>
        <v>0</v>
      </c>
      <c r="EZ18">
        <f t="shared" si="5"/>
        <v>0</v>
      </c>
      <c r="FA18">
        <f t="shared" si="5"/>
        <v>0</v>
      </c>
      <c r="FB18">
        <f t="shared" si="5"/>
        <v>0</v>
      </c>
      <c r="FC18">
        <f t="shared" si="5"/>
        <v>0</v>
      </c>
      <c r="FD18">
        <f t="shared" si="5"/>
        <v>0</v>
      </c>
      <c r="FE18">
        <f t="shared" si="5"/>
        <v>0</v>
      </c>
      <c r="FF18">
        <f t="shared" si="5"/>
        <v>0</v>
      </c>
      <c r="FG18">
        <f t="shared" si="5"/>
        <v>0</v>
      </c>
      <c r="FH18">
        <f t="shared" si="5"/>
        <v>0</v>
      </c>
      <c r="FI18">
        <f t="shared" si="5"/>
        <v>0</v>
      </c>
      <c r="FJ18">
        <f t="shared" si="5"/>
        <v>0</v>
      </c>
      <c r="FK18">
        <f t="shared" si="5"/>
        <v>0</v>
      </c>
      <c r="FL18">
        <f t="shared" si="5"/>
        <v>0</v>
      </c>
      <c r="FM18">
        <f t="shared" si="5"/>
        <v>0</v>
      </c>
      <c r="FN18">
        <f t="shared" si="5"/>
        <v>0</v>
      </c>
      <c r="FO18">
        <f t="shared" si="5"/>
        <v>0</v>
      </c>
      <c r="FP18">
        <f t="shared" si="5"/>
        <v>0</v>
      </c>
      <c r="FQ18">
        <f t="shared" si="5"/>
        <v>0</v>
      </c>
      <c r="FR18">
        <f t="shared" si="5"/>
        <v>0</v>
      </c>
      <c r="FS18">
        <f t="shared" ref="FS18:GX18" si="6">FS287</f>
        <v>0</v>
      </c>
      <c r="FT18">
        <f t="shared" si="6"/>
        <v>0</v>
      </c>
      <c r="FU18">
        <f t="shared" si="6"/>
        <v>0</v>
      </c>
      <c r="FV18">
        <f t="shared" si="6"/>
        <v>0</v>
      </c>
      <c r="FW18">
        <f t="shared" si="6"/>
        <v>0</v>
      </c>
      <c r="FX18">
        <f t="shared" si="6"/>
        <v>0</v>
      </c>
      <c r="FY18">
        <f t="shared" si="6"/>
        <v>0</v>
      </c>
      <c r="FZ18">
        <f t="shared" si="6"/>
        <v>0</v>
      </c>
      <c r="GA18">
        <f t="shared" si="6"/>
        <v>0</v>
      </c>
      <c r="GB18">
        <f t="shared" si="6"/>
        <v>0</v>
      </c>
      <c r="GC18">
        <f t="shared" si="6"/>
        <v>0</v>
      </c>
      <c r="GD18">
        <f t="shared" si="6"/>
        <v>0</v>
      </c>
      <c r="GE18">
        <f t="shared" si="6"/>
        <v>0</v>
      </c>
      <c r="GF18">
        <f t="shared" si="6"/>
        <v>0</v>
      </c>
      <c r="GG18">
        <f t="shared" si="6"/>
        <v>0</v>
      </c>
      <c r="GH18">
        <f t="shared" si="6"/>
        <v>0</v>
      </c>
      <c r="GI18">
        <f t="shared" si="6"/>
        <v>0</v>
      </c>
      <c r="GJ18">
        <f t="shared" si="6"/>
        <v>0</v>
      </c>
      <c r="GK18">
        <f t="shared" si="6"/>
        <v>0</v>
      </c>
      <c r="GL18">
        <f t="shared" si="6"/>
        <v>0</v>
      </c>
      <c r="GM18">
        <f t="shared" si="6"/>
        <v>0</v>
      </c>
      <c r="GN18">
        <f t="shared" si="6"/>
        <v>0</v>
      </c>
      <c r="GO18">
        <f t="shared" si="6"/>
        <v>0</v>
      </c>
      <c r="GP18">
        <f t="shared" si="6"/>
        <v>0</v>
      </c>
      <c r="GQ18">
        <f t="shared" si="6"/>
        <v>0</v>
      </c>
      <c r="GR18">
        <f t="shared" si="6"/>
        <v>0</v>
      </c>
      <c r="GS18">
        <f t="shared" si="6"/>
        <v>0</v>
      </c>
      <c r="GT18">
        <f t="shared" si="6"/>
        <v>0</v>
      </c>
      <c r="GU18">
        <f t="shared" si="6"/>
        <v>0</v>
      </c>
      <c r="GV18">
        <f t="shared" si="6"/>
        <v>0</v>
      </c>
      <c r="GW18">
        <f t="shared" si="6"/>
        <v>0</v>
      </c>
      <c r="GX18">
        <f t="shared" si="6"/>
        <v>0</v>
      </c>
    </row>
    <row r="20" spans="1:245" x14ac:dyDescent="0.25">
      <c r="A20">
        <v>3</v>
      </c>
      <c r="B20">
        <v>1</v>
      </c>
      <c r="D20">
        <f>ROW(A257)</f>
        <v>257</v>
      </c>
      <c r="F20" t="s">
        <v>3</v>
      </c>
      <c r="G20" t="s">
        <v>12</v>
      </c>
      <c r="H20" t="s">
        <v>3</v>
      </c>
      <c r="I20">
        <v>0</v>
      </c>
      <c r="J20" t="s">
        <v>3</v>
      </c>
      <c r="K20">
        <v>0</v>
      </c>
      <c r="L20" t="s">
        <v>12</v>
      </c>
      <c r="M20" t="s">
        <v>3</v>
      </c>
      <c r="S20">
        <v>0</v>
      </c>
      <c r="U20" t="s">
        <v>3</v>
      </c>
      <c r="V20">
        <v>0</v>
      </c>
      <c r="AB20" t="s">
        <v>3</v>
      </c>
      <c r="AC20" t="s">
        <v>3</v>
      </c>
      <c r="AD20" t="s">
        <v>3</v>
      </c>
      <c r="AE20" t="s">
        <v>3</v>
      </c>
      <c r="AF20" t="s">
        <v>3</v>
      </c>
      <c r="AG20" t="s">
        <v>3</v>
      </c>
      <c r="AP20" t="s">
        <v>3</v>
      </c>
      <c r="AQ20" t="s">
        <v>3</v>
      </c>
      <c r="AR20" t="s">
        <v>3</v>
      </c>
      <c r="AZ20" t="s">
        <v>3</v>
      </c>
      <c r="BB20" t="s">
        <v>3</v>
      </c>
      <c r="BC20" t="s">
        <v>3</v>
      </c>
      <c r="BD20" t="s">
        <v>3</v>
      </c>
      <c r="BE20" t="s">
        <v>3</v>
      </c>
      <c r="BF20" t="s">
        <v>3</v>
      </c>
      <c r="BG20" t="s">
        <v>3</v>
      </c>
      <c r="BH20" t="s">
        <v>3</v>
      </c>
      <c r="BI20" t="s">
        <v>3</v>
      </c>
      <c r="BJ20" t="s">
        <v>3</v>
      </c>
      <c r="BK20" t="s">
        <v>3</v>
      </c>
      <c r="BL20" t="s">
        <v>3</v>
      </c>
      <c r="BM20" t="s">
        <v>3</v>
      </c>
      <c r="BN20" t="s">
        <v>3</v>
      </c>
      <c r="BO20" t="s">
        <v>3</v>
      </c>
      <c r="BP20" t="s">
        <v>3</v>
      </c>
      <c r="BX20">
        <v>0</v>
      </c>
      <c r="CF20">
        <v>0</v>
      </c>
      <c r="CG20">
        <v>0</v>
      </c>
      <c r="CI20" t="s">
        <v>3</v>
      </c>
      <c r="CJ20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5">
      <c r="A22">
        <v>52</v>
      </c>
      <c r="B22">
        <f t="shared" ref="B22:G22" si="7">B257</f>
        <v>1</v>
      </c>
      <c r="C22">
        <f t="shared" si="7"/>
        <v>3</v>
      </c>
      <c r="D22">
        <f t="shared" si="7"/>
        <v>20</v>
      </c>
      <c r="E22">
        <f t="shared" si="7"/>
        <v>0</v>
      </c>
      <c r="F22" t="str">
        <f t="shared" si="7"/>
        <v/>
      </c>
      <c r="G22" t="str">
        <f t="shared" si="7"/>
        <v>Новая локальная смета</v>
      </c>
      <c r="O22">
        <f t="shared" ref="O22:AT22" si="8">O257</f>
        <v>1850989.23</v>
      </c>
      <c r="P22">
        <f t="shared" si="8"/>
        <v>1633385.06</v>
      </c>
      <c r="Q22">
        <f t="shared" si="8"/>
        <v>22072.959999999999</v>
      </c>
      <c r="R22">
        <f t="shared" si="8"/>
        <v>10930.15</v>
      </c>
      <c r="S22">
        <f t="shared" si="8"/>
        <v>195531.21</v>
      </c>
      <c r="T22">
        <f t="shared" si="8"/>
        <v>0</v>
      </c>
      <c r="U22">
        <f t="shared" si="8"/>
        <v>631.04831000000013</v>
      </c>
      <c r="V22">
        <f t="shared" si="8"/>
        <v>0</v>
      </c>
      <c r="W22">
        <f t="shared" si="8"/>
        <v>0</v>
      </c>
      <c r="X22">
        <f t="shared" si="8"/>
        <v>136871.87</v>
      </c>
      <c r="Y22">
        <f t="shared" si="8"/>
        <v>19553.13</v>
      </c>
      <c r="Z22">
        <f t="shared" si="8"/>
        <v>0</v>
      </c>
      <c r="AA22">
        <f t="shared" si="8"/>
        <v>0</v>
      </c>
      <c r="AB22">
        <f t="shared" si="8"/>
        <v>0</v>
      </c>
      <c r="AC22">
        <f t="shared" si="8"/>
        <v>0</v>
      </c>
      <c r="AD22">
        <f t="shared" si="8"/>
        <v>0</v>
      </c>
      <c r="AE22">
        <f t="shared" si="8"/>
        <v>0</v>
      </c>
      <c r="AF22">
        <f t="shared" si="8"/>
        <v>0</v>
      </c>
      <c r="AG22">
        <f t="shared" si="8"/>
        <v>0</v>
      </c>
      <c r="AH22">
        <f t="shared" si="8"/>
        <v>0</v>
      </c>
      <c r="AI22">
        <f t="shared" si="8"/>
        <v>0</v>
      </c>
      <c r="AJ22">
        <f t="shared" si="8"/>
        <v>0</v>
      </c>
      <c r="AK22">
        <f t="shared" si="8"/>
        <v>0</v>
      </c>
      <c r="AL22">
        <f t="shared" si="8"/>
        <v>0</v>
      </c>
      <c r="AM22">
        <f t="shared" si="8"/>
        <v>0</v>
      </c>
      <c r="AN22">
        <f t="shared" si="8"/>
        <v>0</v>
      </c>
      <c r="AO22">
        <f t="shared" si="8"/>
        <v>0</v>
      </c>
      <c r="AP22">
        <f t="shared" si="8"/>
        <v>0</v>
      </c>
      <c r="AQ22">
        <f t="shared" si="8"/>
        <v>0</v>
      </c>
      <c r="AR22">
        <f t="shared" si="8"/>
        <v>2008774.21</v>
      </c>
      <c r="AS22">
        <f t="shared" si="8"/>
        <v>0</v>
      </c>
      <c r="AT22">
        <f t="shared" si="8"/>
        <v>0</v>
      </c>
      <c r="AU22">
        <f t="shared" ref="AU22:BZ22" si="9">AU257</f>
        <v>2008774.21</v>
      </c>
      <c r="AV22">
        <f t="shared" si="9"/>
        <v>1633385.06</v>
      </c>
      <c r="AW22">
        <f t="shared" si="9"/>
        <v>1633385.06</v>
      </c>
      <c r="AX22">
        <f t="shared" si="9"/>
        <v>0</v>
      </c>
      <c r="AY22">
        <f t="shared" si="9"/>
        <v>1633385.06</v>
      </c>
      <c r="AZ22">
        <f t="shared" si="9"/>
        <v>0</v>
      </c>
      <c r="BA22">
        <f t="shared" si="9"/>
        <v>0</v>
      </c>
      <c r="BB22">
        <f t="shared" si="9"/>
        <v>0</v>
      </c>
      <c r="BC22">
        <f t="shared" si="9"/>
        <v>0</v>
      </c>
      <c r="BD22">
        <f t="shared" si="9"/>
        <v>0</v>
      </c>
      <c r="BE22">
        <f t="shared" si="9"/>
        <v>0</v>
      </c>
      <c r="BF22">
        <f t="shared" si="9"/>
        <v>0</v>
      </c>
      <c r="BG22">
        <f t="shared" si="9"/>
        <v>0</v>
      </c>
      <c r="BH22">
        <f t="shared" si="9"/>
        <v>0</v>
      </c>
      <c r="BI22">
        <f t="shared" si="9"/>
        <v>0</v>
      </c>
      <c r="BJ22">
        <f t="shared" si="9"/>
        <v>0</v>
      </c>
      <c r="BK22">
        <f t="shared" si="9"/>
        <v>0</v>
      </c>
      <c r="BL22">
        <f t="shared" si="9"/>
        <v>0</v>
      </c>
      <c r="BM22">
        <f t="shared" si="9"/>
        <v>0</v>
      </c>
      <c r="BN22">
        <f t="shared" si="9"/>
        <v>0</v>
      </c>
      <c r="BO22">
        <f t="shared" si="9"/>
        <v>0</v>
      </c>
      <c r="BP22">
        <f t="shared" si="9"/>
        <v>0</v>
      </c>
      <c r="BQ22">
        <f t="shared" si="9"/>
        <v>0</v>
      </c>
      <c r="BR22">
        <f t="shared" si="9"/>
        <v>0</v>
      </c>
      <c r="BS22">
        <f t="shared" si="9"/>
        <v>0</v>
      </c>
      <c r="BT22">
        <f t="shared" si="9"/>
        <v>0</v>
      </c>
      <c r="BU22">
        <f t="shared" si="9"/>
        <v>0</v>
      </c>
      <c r="BV22">
        <f t="shared" si="9"/>
        <v>0</v>
      </c>
      <c r="BW22">
        <f t="shared" si="9"/>
        <v>0</v>
      </c>
      <c r="BX22">
        <f t="shared" si="9"/>
        <v>0</v>
      </c>
      <c r="BY22">
        <f t="shared" si="9"/>
        <v>0</v>
      </c>
      <c r="BZ22">
        <f t="shared" si="9"/>
        <v>0</v>
      </c>
      <c r="CA22">
        <f t="shared" ref="CA22:DF22" si="10">CA257</f>
        <v>0</v>
      </c>
      <c r="CB22">
        <f t="shared" si="10"/>
        <v>0</v>
      </c>
      <c r="CC22">
        <f t="shared" si="10"/>
        <v>0</v>
      </c>
      <c r="CD22">
        <f t="shared" si="10"/>
        <v>0</v>
      </c>
      <c r="CE22">
        <f t="shared" si="10"/>
        <v>0</v>
      </c>
      <c r="CF22">
        <f t="shared" si="10"/>
        <v>0</v>
      </c>
      <c r="CG22">
        <f t="shared" si="10"/>
        <v>0</v>
      </c>
      <c r="CH22">
        <f t="shared" si="10"/>
        <v>0</v>
      </c>
      <c r="CI22">
        <f t="shared" si="10"/>
        <v>0</v>
      </c>
      <c r="CJ22">
        <f t="shared" si="10"/>
        <v>0</v>
      </c>
      <c r="CK22">
        <f t="shared" si="10"/>
        <v>0</v>
      </c>
      <c r="CL22">
        <f t="shared" si="10"/>
        <v>0</v>
      </c>
      <c r="CM22">
        <f t="shared" si="10"/>
        <v>0</v>
      </c>
      <c r="CN22">
        <f t="shared" si="10"/>
        <v>0</v>
      </c>
      <c r="CO22">
        <f t="shared" si="10"/>
        <v>0</v>
      </c>
      <c r="CP22">
        <f t="shared" si="10"/>
        <v>0</v>
      </c>
      <c r="CQ22">
        <f t="shared" si="10"/>
        <v>0</v>
      </c>
      <c r="CR22">
        <f t="shared" si="10"/>
        <v>0</v>
      </c>
      <c r="CS22">
        <f t="shared" si="10"/>
        <v>0</v>
      </c>
      <c r="CT22">
        <f t="shared" si="10"/>
        <v>0</v>
      </c>
      <c r="CU22">
        <f t="shared" si="10"/>
        <v>0</v>
      </c>
      <c r="CV22">
        <f t="shared" si="10"/>
        <v>0</v>
      </c>
      <c r="CW22">
        <f t="shared" si="10"/>
        <v>0</v>
      </c>
      <c r="CX22">
        <f t="shared" si="10"/>
        <v>0</v>
      </c>
      <c r="CY22">
        <f t="shared" si="10"/>
        <v>0</v>
      </c>
      <c r="CZ22">
        <f t="shared" si="10"/>
        <v>0</v>
      </c>
      <c r="DA22">
        <f t="shared" si="10"/>
        <v>0</v>
      </c>
      <c r="DB22">
        <f t="shared" si="10"/>
        <v>0</v>
      </c>
      <c r="DC22">
        <f t="shared" si="10"/>
        <v>0</v>
      </c>
      <c r="DD22">
        <f t="shared" si="10"/>
        <v>0</v>
      </c>
      <c r="DE22">
        <f t="shared" si="10"/>
        <v>0</v>
      </c>
      <c r="DF22">
        <f t="shared" si="10"/>
        <v>0</v>
      </c>
      <c r="DG22">
        <f t="shared" ref="DG22:EL22" si="11">DG257</f>
        <v>0</v>
      </c>
      <c r="DH22">
        <f t="shared" si="11"/>
        <v>0</v>
      </c>
      <c r="DI22">
        <f t="shared" si="11"/>
        <v>0</v>
      </c>
      <c r="DJ22">
        <f t="shared" si="11"/>
        <v>0</v>
      </c>
      <c r="DK22">
        <f t="shared" si="11"/>
        <v>0</v>
      </c>
      <c r="DL22">
        <f t="shared" si="11"/>
        <v>0</v>
      </c>
      <c r="DM22">
        <f t="shared" si="11"/>
        <v>0</v>
      </c>
      <c r="DN22">
        <f t="shared" si="11"/>
        <v>0</v>
      </c>
      <c r="DO22">
        <f t="shared" si="11"/>
        <v>0</v>
      </c>
      <c r="DP22">
        <f t="shared" si="11"/>
        <v>0</v>
      </c>
      <c r="DQ22">
        <f t="shared" si="11"/>
        <v>0</v>
      </c>
      <c r="DR22">
        <f t="shared" si="11"/>
        <v>0</v>
      </c>
      <c r="DS22">
        <f t="shared" si="11"/>
        <v>0</v>
      </c>
      <c r="DT22">
        <f t="shared" si="11"/>
        <v>0</v>
      </c>
      <c r="DU22">
        <f t="shared" si="11"/>
        <v>0</v>
      </c>
      <c r="DV22">
        <f t="shared" si="11"/>
        <v>0</v>
      </c>
      <c r="DW22">
        <f t="shared" si="11"/>
        <v>0</v>
      </c>
      <c r="DX22">
        <f t="shared" si="11"/>
        <v>0</v>
      </c>
      <c r="DY22">
        <f t="shared" si="11"/>
        <v>0</v>
      </c>
      <c r="DZ22">
        <f t="shared" si="11"/>
        <v>0</v>
      </c>
      <c r="EA22">
        <f t="shared" si="11"/>
        <v>0</v>
      </c>
      <c r="EB22">
        <f t="shared" si="11"/>
        <v>0</v>
      </c>
      <c r="EC22">
        <f t="shared" si="11"/>
        <v>0</v>
      </c>
      <c r="ED22">
        <f t="shared" si="11"/>
        <v>0</v>
      </c>
      <c r="EE22">
        <f t="shared" si="11"/>
        <v>0</v>
      </c>
      <c r="EF22">
        <f t="shared" si="11"/>
        <v>0</v>
      </c>
      <c r="EG22">
        <f t="shared" si="11"/>
        <v>0</v>
      </c>
      <c r="EH22">
        <f t="shared" si="11"/>
        <v>0</v>
      </c>
      <c r="EI22">
        <f t="shared" si="11"/>
        <v>0</v>
      </c>
      <c r="EJ22">
        <f t="shared" si="11"/>
        <v>0</v>
      </c>
      <c r="EK22">
        <f t="shared" si="11"/>
        <v>0</v>
      </c>
      <c r="EL22">
        <f t="shared" si="11"/>
        <v>0</v>
      </c>
      <c r="EM22">
        <f t="shared" ref="EM22:FR22" si="12">EM257</f>
        <v>0</v>
      </c>
      <c r="EN22">
        <f t="shared" si="12"/>
        <v>0</v>
      </c>
      <c r="EO22">
        <f t="shared" si="12"/>
        <v>0</v>
      </c>
      <c r="EP22">
        <f t="shared" si="12"/>
        <v>0</v>
      </c>
      <c r="EQ22">
        <f t="shared" si="12"/>
        <v>0</v>
      </c>
      <c r="ER22">
        <f t="shared" si="12"/>
        <v>0</v>
      </c>
      <c r="ES22">
        <f t="shared" si="12"/>
        <v>0</v>
      </c>
      <c r="ET22">
        <f t="shared" si="12"/>
        <v>0</v>
      </c>
      <c r="EU22">
        <f t="shared" si="12"/>
        <v>0</v>
      </c>
      <c r="EV22">
        <f t="shared" si="12"/>
        <v>0</v>
      </c>
      <c r="EW22">
        <f t="shared" si="12"/>
        <v>0</v>
      </c>
      <c r="EX22">
        <f t="shared" si="12"/>
        <v>0</v>
      </c>
      <c r="EY22">
        <f t="shared" si="12"/>
        <v>0</v>
      </c>
      <c r="EZ22">
        <f t="shared" si="12"/>
        <v>0</v>
      </c>
      <c r="FA22">
        <f t="shared" si="12"/>
        <v>0</v>
      </c>
      <c r="FB22">
        <f t="shared" si="12"/>
        <v>0</v>
      </c>
      <c r="FC22">
        <f t="shared" si="12"/>
        <v>0</v>
      </c>
      <c r="FD22">
        <f t="shared" si="12"/>
        <v>0</v>
      </c>
      <c r="FE22">
        <f t="shared" si="12"/>
        <v>0</v>
      </c>
      <c r="FF22">
        <f t="shared" si="12"/>
        <v>0</v>
      </c>
      <c r="FG22">
        <f t="shared" si="12"/>
        <v>0</v>
      </c>
      <c r="FH22">
        <f t="shared" si="12"/>
        <v>0</v>
      </c>
      <c r="FI22">
        <f t="shared" si="12"/>
        <v>0</v>
      </c>
      <c r="FJ22">
        <f t="shared" si="12"/>
        <v>0</v>
      </c>
      <c r="FK22">
        <f t="shared" si="12"/>
        <v>0</v>
      </c>
      <c r="FL22">
        <f t="shared" si="12"/>
        <v>0</v>
      </c>
      <c r="FM22">
        <f t="shared" si="12"/>
        <v>0</v>
      </c>
      <c r="FN22">
        <f t="shared" si="12"/>
        <v>0</v>
      </c>
      <c r="FO22">
        <f t="shared" si="12"/>
        <v>0</v>
      </c>
      <c r="FP22">
        <f t="shared" si="12"/>
        <v>0</v>
      </c>
      <c r="FQ22">
        <f t="shared" si="12"/>
        <v>0</v>
      </c>
      <c r="FR22">
        <f t="shared" si="12"/>
        <v>0</v>
      </c>
      <c r="FS22">
        <f t="shared" ref="FS22:GX22" si="13">FS257</f>
        <v>0</v>
      </c>
      <c r="FT22">
        <f t="shared" si="13"/>
        <v>0</v>
      </c>
      <c r="FU22">
        <f t="shared" si="13"/>
        <v>0</v>
      </c>
      <c r="FV22">
        <f t="shared" si="13"/>
        <v>0</v>
      </c>
      <c r="FW22">
        <f t="shared" si="13"/>
        <v>0</v>
      </c>
      <c r="FX22">
        <f t="shared" si="13"/>
        <v>0</v>
      </c>
      <c r="FY22">
        <f t="shared" si="13"/>
        <v>0</v>
      </c>
      <c r="FZ22">
        <f t="shared" si="13"/>
        <v>0</v>
      </c>
      <c r="GA22">
        <f t="shared" si="13"/>
        <v>0</v>
      </c>
      <c r="GB22">
        <f t="shared" si="13"/>
        <v>0</v>
      </c>
      <c r="GC22">
        <f t="shared" si="13"/>
        <v>0</v>
      </c>
      <c r="GD22">
        <f t="shared" si="13"/>
        <v>0</v>
      </c>
      <c r="GE22">
        <f t="shared" si="13"/>
        <v>0</v>
      </c>
      <c r="GF22">
        <f t="shared" si="13"/>
        <v>0</v>
      </c>
      <c r="GG22">
        <f t="shared" si="13"/>
        <v>0</v>
      </c>
      <c r="GH22">
        <f t="shared" si="13"/>
        <v>0</v>
      </c>
      <c r="GI22">
        <f t="shared" si="13"/>
        <v>0</v>
      </c>
      <c r="GJ22">
        <f t="shared" si="13"/>
        <v>0</v>
      </c>
      <c r="GK22">
        <f t="shared" si="13"/>
        <v>0</v>
      </c>
      <c r="GL22">
        <f t="shared" si="13"/>
        <v>0</v>
      </c>
      <c r="GM22">
        <f t="shared" si="13"/>
        <v>0</v>
      </c>
      <c r="GN22">
        <f t="shared" si="13"/>
        <v>0</v>
      </c>
      <c r="GO22">
        <f t="shared" si="13"/>
        <v>0</v>
      </c>
      <c r="GP22">
        <f t="shared" si="13"/>
        <v>0</v>
      </c>
      <c r="GQ22">
        <f t="shared" si="13"/>
        <v>0</v>
      </c>
      <c r="GR22">
        <f t="shared" si="13"/>
        <v>0</v>
      </c>
      <c r="GS22">
        <f t="shared" si="13"/>
        <v>0</v>
      </c>
      <c r="GT22">
        <f t="shared" si="13"/>
        <v>0</v>
      </c>
      <c r="GU22">
        <f t="shared" si="13"/>
        <v>0</v>
      </c>
      <c r="GV22">
        <f t="shared" si="13"/>
        <v>0</v>
      </c>
      <c r="GW22">
        <f t="shared" si="13"/>
        <v>0</v>
      </c>
      <c r="GX22">
        <f t="shared" si="13"/>
        <v>0</v>
      </c>
    </row>
    <row r="24" spans="1:245" x14ac:dyDescent="0.25">
      <c r="A24">
        <v>4</v>
      </c>
      <c r="B24">
        <v>1</v>
      </c>
      <c r="D24">
        <f>ROW(A110)</f>
        <v>110</v>
      </c>
      <c r="F24" t="s">
        <v>13</v>
      </c>
      <c r="G24" t="s">
        <v>14</v>
      </c>
      <c r="H24" t="s">
        <v>3</v>
      </c>
      <c r="I24">
        <v>0</v>
      </c>
      <c r="K24">
        <v>0</v>
      </c>
      <c r="M24" t="s">
        <v>3</v>
      </c>
      <c r="S24">
        <v>0</v>
      </c>
      <c r="U24" t="s">
        <v>3</v>
      </c>
      <c r="V24">
        <v>0</v>
      </c>
      <c r="AB24" t="s">
        <v>3</v>
      </c>
      <c r="AC24" t="s">
        <v>3</v>
      </c>
      <c r="AD24" t="s">
        <v>3</v>
      </c>
      <c r="AE24" t="s">
        <v>3</v>
      </c>
      <c r="AF24" t="s">
        <v>3</v>
      </c>
      <c r="AG24" t="s">
        <v>3</v>
      </c>
      <c r="AP24" t="s">
        <v>3</v>
      </c>
      <c r="AQ24" t="s">
        <v>3</v>
      </c>
      <c r="AR24" t="s">
        <v>3</v>
      </c>
      <c r="AZ24" t="s">
        <v>3</v>
      </c>
      <c r="BB24" t="s">
        <v>3</v>
      </c>
      <c r="BC24" t="s">
        <v>3</v>
      </c>
      <c r="BD24" t="s">
        <v>3</v>
      </c>
      <c r="BE24" t="s">
        <v>3</v>
      </c>
      <c r="BF24" t="s">
        <v>3</v>
      </c>
      <c r="BG24" t="s">
        <v>3</v>
      </c>
      <c r="BH24" t="s">
        <v>3</v>
      </c>
      <c r="BI24" t="s">
        <v>3</v>
      </c>
      <c r="BJ24" t="s">
        <v>3</v>
      </c>
      <c r="BK24" t="s">
        <v>3</v>
      </c>
      <c r="BL24" t="s">
        <v>3</v>
      </c>
      <c r="BM24" t="s">
        <v>3</v>
      </c>
      <c r="BN24" t="s">
        <v>3</v>
      </c>
      <c r="BO24" t="s">
        <v>3</v>
      </c>
      <c r="BP24" t="s">
        <v>3</v>
      </c>
      <c r="BX24">
        <v>0</v>
      </c>
      <c r="CJ24">
        <v>0</v>
      </c>
    </row>
    <row r="26" spans="1:245" x14ac:dyDescent="0.25">
      <c r="A26">
        <v>52</v>
      </c>
      <c r="B26">
        <f t="shared" ref="B26:G26" si="14">B110</f>
        <v>1</v>
      </c>
      <c r="C26">
        <f t="shared" si="14"/>
        <v>4</v>
      </c>
      <c r="D26">
        <f t="shared" si="14"/>
        <v>24</v>
      </c>
      <c r="E26">
        <f t="shared" si="14"/>
        <v>0</v>
      </c>
      <c r="F26" t="str">
        <f t="shared" si="14"/>
        <v>Новый раздел</v>
      </c>
      <c r="G26" t="str">
        <f t="shared" si="14"/>
        <v>Крыльцо главный вход</v>
      </c>
      <c r="O26">
        <f t="shared" ref="O26:AT26" si="15">O110</f>
        <v>764743.53</v>
      </c>
      <c r="P26">
        <f t="shared" si="15"/>
        <v>615370.69999999995</v>
      </c>
      <c r="Q26">
        <f t="shared" si="15"/>
        <v>2467.19</v>
      </c>
      <c r="R26">
        <f t="shared" si="15"/>
        <v>636.37</v>
      </c>
      <c r="S26">
        <f t="shared" si="15"/>
        <v>146905.64000000001</v>
      </c>
      <c r="T26">
        <f t="shared" si="15"/>
        <v>0</v>
      </c>
      <c r="U26">
        <f t="shared" si="15"/>
        <v>455.44601</v>
      </c>
      <c r="V26">
        <f t="shared" si="15"/>
        <v>0</v>
      </c>
      <c r="W26">
        <f t="shared" si="15"/>
        <v>0</v>
      </c>
      <c r="X26">
        <f t="shared" si="15"/>
        <v>102833.96</v>
      </c>
      <c r="Y26">
        <f t="shared" si="15"/>
        <v>14690.58</v>
      </c>
      <c r="Z26">
        <f t="shared" si="15"/>
        <v>0</v>
      </c>
      <c r="AA26">
        <f t="shared" si="15"/>
        <v>0</v>
      </c>
      <c r="AB26">
        <f t="shared" si="15"/>
        <v>0</v>
      </c>
      <c r="AC26">
        <f t="shared" si="15"/>
        <v>0</v>
      </c>
      <c r="AD26">
        <f t="shared" si="15"/>
        <v>0</v>
      </c>
      <c r="AE26">
        <f t="shared" si="15"/>
        <v>0</v>
      </c>
      <c r="AF26">
        <f t="shared" si="15"/>
        <v>0</v>
      </c>
      <c r="AG26">
        <f t="shared" si="15"/>
        <v>0</v>
      </c>
      <c r="AH26">
        <f t="shared" si="15"/>
        <v>0</v>
      </c>
      <c r="AI26">
        <f t="shared" si="15"/>
        <v>0</v>
      </c>
      <c r="AJ26">
        <f t="shared" si="15"/>
        <v>0</v>
      </c>
      <c r="AK26">
        <f t="shared" si="15"/>
        <v>0</v>
      </c>
      <c r="AL26">
        <f t="shared" si="15"/>
        <v>0</v>
      </c>
      <c r="AM26">
        <f t="shared" si="15"/>
        <v>0</v>
      </c>
      <c r="AN26">
        <f t="shared" si="15"/>
        <v>0</v>
      </c>
      <c r="AO26">
        <f t="shared" si="15"/>
        <v>0</v>
      </c>
      <c r="AP26">
        <f t="shared" si="15"/>
        <v>0</v>
      </c>
      <c r="AQ26">
        <f t="shared" si="15"/>
        <v>0</v>
      </c>
      <c r="AR26">
        <f t="shared" si="15"/>
        <v>882955.34</v>
      </c>
      <c r="AS26">
        <f t="shared" si="15"/>
        <v>0</v>
      </c>
      <c r="AT26">
        <f t="shared" si="15"/>
        <v>0</v>
      </c>
      <c r="AU26">
        <f t="shared" ref="AU26:BZ26" si="16">AU110</f>
        <v>882955.34</v>
      </c>
      <c r="AV26">
        <f t="shared" si="16"/>
        <v>615370.69999999995</v>
      </c>
      <c r="AW26">
        <f t="shared" si="16"/>
        <v>615370.69999999995</v>
      </c>
      <c r="AX26">
        <f t="shared" si="16"/>
        <v>0</v>
      </c>
      <c r="AY26">
        <f t="shared" si="16"/>
        <v>615370.69999999995</v>
      </c>
      <c r="AZ26">
        <f t="shared" si="16"/>
        <v>0</v>
      </c>
      <c r="BA26">
        <f t="shared" si="16"/>
        <v>0</v>
      </c>
      <c r="BB26">
        <f t="shared" si="16"/>
        <v>0</v>
      </c>
      <c r="BC26">
        <f t="shared" si="16"/>
        <v>0</v>
      </c>
      <c r="BD26">
        <f t="shared" si="16"/>
        <v>0</v>
      </c>
      <c r="BE26">
        <f t="shared" si="16"/>
        <v>0</v>
      </c>
      <c r="BF26">
        <f t="shared" si="16"/>
        <v>0</v>
      </c>
      <c r="BG26">
        <f t="shared" si="16"/>
        <v>0</v>
      </c>
      <c r="BH26">
        <f t="shared" si="16"/>
        <v>0</v>
      </c>
      <c r="BI26">
        <f t="shared" si="16"/>
        <v>0</v>
      </c>
      <c r="BJ26">
        <f t="shared" si="16"/>
        <v>0</v>
      </c>
      <c r="BK26">
        <f t="shared" si="16"/>
        <v>0</v>
      </c>
      <c r="BL26">
        <f t="shared" si="16"/>
        <v>0</v>
      </c>
      <c r="BM26">
        <f t="shared" si="16"/>
        <v>0</v>
      </c>
      <c r="BN26">
        <f t="shared" si="16"/>
        <v>0</v>
      </c>
      <c r="BO26">
        <f t="shared" si="16"/>
        <v>0</v>
      </c>
      <c r="BP26">
        <f t="shared" si="16"/>
        <v>0</v>
      </c>
      <c r="BQ26">
        <f t="shared" si="16"/>
        <v>0</v>
      </c>
      <c r="BR26">
        <f t="shared" si="16"/>
        <v>0</v>
      </c>
      <c r="BS26">
        <f t="shared" si="16"/>
        <v>0</v>
      </c>
      <c r="BT26">
        <f t="shared" si="16"/>
        <v>0</v>
      </c>
      <c r="BU26">
        <f t="shared" si="16"/>
        <v>0</v>
      </c>
      <c r="BV26">
        <f t="shared" si="16"/>
        <v>0</v>
      </c>
      <c r="BW26">
        <f t="shared" si="16"/>
        <v>0</v>
      </c>
      <c r="BX26">
        <f t="shared" si="16"/>
        <v>0</v>
      </c>
      <c r="BY26">
        <f t="shared" si="16"/>
        <v>0</v>
      </c>
      <c r="BZ26">
        <f t="shared" si="16"/>
        <v>0</v>
      </c>
      <c r="CA26">
        <f t="shared" ref="CA26:DF26" si="17">CA110</f>
        <v>0</v>
      </c>
      <c r="CB26">
        <f t="shared" si="17"/>
        <v>0</v>
      </c>
      <c r="CC26">
        <f t="shared" si="17"/>
        <v>0</v>
      </c>
      <c r="CD26">
        <f t="shared" si="17"/>
        <v>0</v>
      </c>
      <c r="CE26">
        <f t="shared" si="17"/>
        <v>0</v>
      </c>
      <c r="CF26">
        <f t="shared" si="17"/>
        <v>0</v>
      </c>
      <c r="CG26">
        <f t="shared" si="17"/>
        <v>0</v>
      </c>
      <c r="CH26">
        <f t="shared" si="17"/>
        <v>0</v>
      </c>
      <c r="CI26">
        <f t="shared" si="17"/>
        <v>0</v>
      </c>
      <c r="CJ26">
        <f t="shared" si="17"/>
        <v>0</v>
      </c>
      <c r="CK26">
        <f t="shared" si="17"/>
        <v>0</v>
      </c>
      <c r="CL26">
        <f t="shared" si="17"/>
        <v>0</v>
      </c>
      <c r="CM26">
        <f t="shared" si="17"/>
        <v>0</v>
      </c>
      <c r="CN26">
        <f t="shared" si="17"/>
        <v>0</v>
      </c>
      <c r="CO26">
        <f t="shared" si="17"/>
        <v>0</v>
      </c>
      <c r="CP26">
        <f t="shared" si="17"/>
        <v>0</v>
      </c>
      <c r="CQ26">
        <f t="shared" si="17"/>
        <v>0</v>
      </c>
      <c r="CR26">
        <f t="shared" si="17"/>
        <v>0</v>
      </c>
      <c r="CS26">
        <f t="shared" si="17"/>
        <v>0</v>
      </c>
      <c r="CT26">
        <f t="shared" si="17"/>
        <v>0</v>
      </c>
      <c r="CU26">
        <f t="shared" si="17"/>
        <v>0</v>
      </c>
      <c r="CV26">
        <f t="shared" si="17"/>
        <v>0</v>
      </c>
      <c r="CW26">
        <f t="shared" si="17"/>
        <v>0</v>
      </c>
      <c r="CX26">
        <f t="shared" si="17"/>
        <v>0</v>
      </c>
      <c r="CY26">
        <f t="shared" si="17"/>
        <v>0</v>
      </c>
      <c r="CZ26">
        <f t="shared" si="17"/>
        <v>0</v>
      </c>
      <c r="DA26">
        <f t="shared" si="17"/>
        <v>0</v>
      </c>
      <c r="DB26">
        <f t="shared" si="17"/>
        <v>0</v>
      </c>
      <c r="DC26">
        <f t="shared" si="17"/>
        <v>0</v>
      </c>
      <c r="DD26">
        <f t="shared" si="17"/>
        <v>0</v>
      </c>
      <c r="DE26">
        <f t="shared" si="17"/>
        <v>0</v>
      </c>
      <c r="DF26">
        <f t="shared" si="17"/>
        <v>0</v>
      </c>
      <c r="DG26">
        <f t="shared" ref="DG26:EL26" si="18">DG110</f>
        <v>0</v>
      </c>
      <c r="DH26">
        <f t="shared" si="18"/>
        <v>0</v>
      </c>
      <c r="DI26">
        <f t="shared" si="18"/>
        <v>0</v>
      </c>
      <c r="DJ26">
        <f t="shared" si="18"/>
        <v>0</v>
      </c>
      <c r="DK26">
        <f t="shared" si="18"/>
        <v>0</v>
      </c>
      <c r="DL26">
        <f t="shared" si="18"/>
        <v>0</v>
      </c>
      <c r="DM26">
        <f t="shared" si="18"/>
        <v>0</v>
      </c>
      <c r="DN26">
        <f t="shared" si="18"/>
        <v>0</v>
      </c>
      <c r="DO26">
        <f t="shared" si="18"/>
        <v>0</v>
      </c>
      <c r="DP26">
        <f t="shared" si="18"/>
        <v>0</v>
      </c>
      <c r="DQ26">
        <f t="shared" si="18"/>
        <v>0</v>
      </c>
      <c r="DR26">
        <f t="shared" si="18"/>
        <v>0</v>
      </c>
      <c r="DS26">
        <f t="shared" si="18"/>
        <v>0</v>
      </c>
      <c r="DT26">
        <f t="shared" si="18"/>
        <v>0</v>
      </c>
      <c r="DU26">
        <f t="shared" si="18"/>
        <v>0</v>
      </c>
      <c r="DV26">
        <f t="shared" si="18"/>
        <v>0</v>
      </c>
      <c r="DW26">
        <f t="shared" si="18"/>
        <v>0</v>
      </c>
      <c r="DX26">
        <f t="shared" si="18"/>
        <v>0</v>
      </c>
      <c r="DY26">
        <f t="shared" si="18"/>
        <v>0</v>
      </c>
      <c r="DZ26">
        <f t="shared" si="18"/>
        <v>0</v>
      </c>
      <c r="EA26">
        <f t="shared" si="18"/>
        <v>0</v>
      </c>
      <c r="EB26">
        <f t="shared" si="18"/>
        <v>0</v>
      </c>
      <c r="EC26">
        <f t="shared" si="18"/>
        <v>0</v>
      </c>
      <c r="ED26">
        <f t="shared" si="18"/>
        <v>0</v>
      </c>
      <c r="EE26">
        <f t="shared" si="18"/>
        <v>0</v>
      </c>
      <c r="EF26">
        <f t="shared" si="18"/>
        <v>0</v>
      </c>
      <c r="EG26">
        <f t="shared" si="18"/>
        <v>0</v>
      </c>
      <c r="EH26">
        <f t="shared" si="18"/>
        <v>0</v>
      </c>
      <c r="EI26">
        <f t="shared" si="18"/>
        <v>0</v>
      </c>
      <c r="EJ26">
        <f t="shared" si="18"/>
        <v>0</v>
      </c>
      <c r="EK26">
        <f t="shared" si="18"/>
        <v>0</v>
      </c>
      <c r="EL26">
        <f t="shared" si="18"/>
        <v>0</v>
      </c>
      <c r="EM26">
        <f t="shared" ref="EM26:FR26" si="19">EM110</f>
        <v>0</v>
      </c>
      <c r="EN26">
        <f t="shared" si="19"/>
        <v>0</v>
      </c>
      <c r="EO26">
        <f t="shared" si="19"/>
        <v>0</v>
      </c>
      <c r="EP26">
        <f t="shared" si="19"/>
        <v>0</v>
      </c>
      <c r="EQ26">
        <f t="shared" si="19"/>
        <v>0</v>
      </c>
      <c r="ER26">
        <f t="shared" si="19"/>
        <v>0</v>
      </c>
      <c r="ES26">
        <f t="shared" si="19"/>
        <v>0</v>
      </c>
      <c r="ET26">
        <f t="shared" si="19"/>
        <v>0</v>
      </c>
      <c r="EU26">
        <f t="shared" si="19"/>
        <v>0</v>
      </c>
      <c r="EV26">
        <f t="shared" si="19"/>
        <v>0</v>
      </c>
      <c r="EW26">
        <f t="shared" si="19"/>
        <v>0</v>
      </c>
      <c r="EX26">
        <f t="shared" si="19"/>
        <v>0</v>
      </c>
      <c r="EY26">
        <f t="shared" si="19"/>
        <v>0</v>
      </c>
      <c r="EZ26">
        <f t="shared" si="19"/>
        <v>0</v>
      </c>
      <c r="FA26">
        <f t="shared" si="19"/>
        <v>0</v>
      </c>
      <c r="FB26">
        <f t="shared" si="19"/>
        <v>0</v>
      </c>
      <c r="FC26">
        <f t="shared" si="19"/>
        <v>0</v>
      </c>
      <c r="FD26">
        <f t="shared" si="19"/>
        <v>0</v>
      </c>
      <c r="FE26">
        <f t="shared" si="19"/>
        <v>0</v>
      </c>
      <c r="FF26">
        <f t="shared" si="19"/>
        <v>0</v>
      </c>
      <c r="FG26">
        <f t="shared" si="19"/>
        <v>0</v>
      </c>
      <c r="FH26">
        <f t="shared" si="19"/>
        <v>0</v>
      </c>
      <c r="FI26">
        <f t="shared" si="19"/>
        <v>0</v>
      </c>
      <c r="FJ26">
        <f t="shared" si="19"/>
        <v>0</v>
      </c>
      <c r="FK26">
        <f t="shared" si="19"/>
        <v>0</v>
      </c>
      <c r="FL26">
        <f t="shared" si="19"/>
        <v>0</v>
      </c>
      <c r="FM26">
        <f t="shared" si="19"/>
        <v>0</v>
      </c>
      <c r="FN26">
        <f t="shared" si="19"/>
        <v>0</v>
      </c>
      <c r="FO26">
        <f t="shared" si="19"/>
        <v>0</v>
      </c>
      <c r="FP26">
        <f t="shared" si="19"/>
        <v>0</v>
      </c>
      <c r="FQ26">
        <f t="shared" si="19"/>
        <v>0</v>
      </c>
      <c r="FR26">
        <f t="shared" si="19"/>
        <v>0</v>
      </c>
      <c r="FS26">
        <f t="shared" ref="FS26:GX26" si="20">FS110</f>
        <v>0</v>
      </c>
      <c r="FT26">
        <f t="shared" si="20"/>
        <v>0</v>
      </c>
      <c r="FU26">
        <f t="shared" si="20"/>
        <v>0</v>
      </c>
      <c r="FV26">
        <f t="shared" si="20"/>
        <v>0</v>
      </c>
      <c r="FW26">
        <f t="shared" si="20"/>
        <v>0</v>
      </c>
      <c r="FX26">
        <f t="shared" si="20"/>
        <v>0</v>
      </c>
      <c r="FY26">
        <f t="shared" si="20"/>
        <v>0</v>
      </c>
      <c r="FZ26">
        <f t="shared" si="20"/>
        <v>0</v>
      </c>
      <c r="GA26">
        <f t="shared" si="20"/>
        <v>0</v>
      </c>
      <c r="GB26">
        <f t="shared" si="20"/>
        <v>0</v>
      </c>
      <c r="GC26">
        <f t="shared" si="20"/>
        <v>0</v>
      </c>
      <c r="GD26">
        <f t="shared" si="20"/>
        <v>0</v>
      </c>
      <c r="GE26">
        <f t="shared" si="20"/>
        <v>0</v>
      </c>
      <c r="GF26">
        <f t="shared" si="20"/>
        <v>0</v>
      </c>
      <c r="GG26">
        <f t="shared" si="20"/>
        <v>0</v>
      </c>
      <c r="GH26">
        <f t="shared" si="20"/>
        <v>0</v>
      </c>
      <c r="GI26">
        <f t="shared" si="20"/>
        <v>0</v>
      </c>
      <c r="GJ26">
        <f t="shared" si="20"/>
        <v>0</v>
      </c>
      <c r="GK26">
        <f t="shared" si="20"/>
        <v>0</v>
      </c>
      <c r="GL26">
        <f t="shared" si="20"/>
        <v>0</v>
      </c>
      <c r="GM26">
        <f t="shared" si="20"/>
        <v>0</v>
      </c>
      <c r="GN26">
        <f t="shared" si="20"/>
        <v>0</v>
      </c>
      <c r="GO26">
        <f t="shared" si="20"/>
        <v>0</v>
      </c>
      <c r="GP26">
        <f t="shared" si="20"/>
        <v>0</v>
      </c>
      <c r="GQ26">
        <f t="shared" si="20"/>
        <v>0</v>
      </c>
      <c r="GR26">
        <f t="shared" si="20"/>
        <v>0</v>
      </c>
      <c r="GS26">
        <f t="shared" si="20"/>
        <v>0</v>
      </c>
      <c r="GT26">
        <f t="shared" si="20"/>
        <v>0</v>
      </c>
      <c r="GU26">
        <f t="shared" si="20"/>
        <v>0</v>
      </c>
      <c r="GV26">
        <f t="shared" si="20"/>
        <v>0</v>
      </c>
      <c r="GW26">
        <f t="shared" si="20"/>
        <v>0</v>
      </c>
      <c r="GX26">
        <f t="shared" si="20"/>
        <v>0</v>
      </c>
    </row>
    <row r="28" spans="1:245" x14ac:dyDescent="0.25">
      <c r="A28">
        <v>5</v>
      </c>
      <c r="B28">
        <v>1</v>
      </c>
      <c r="D28">
        <f>ROW(A37)</f>
        <v>37</v>
      </c>
      <c r="F28" t="s">
        <v>15</v>
      </c>
      <c r="G28" t="s">
        <v>16</v>
      </c>
      <c r="H28" t="s">
        <v>3</v>
      </c>
      <c r="I28">
        <v>0</v>
      </c>
      <c r="K28">
        <v>0</v>
      </c>
      <c r="M28" t="s">
        <v>3</v>
      </c>
      <c r="S28">
        <v>0</v>
      </c>
      <c r="U28" t="s">
        <v>3</v>
      </c>
      <c r="V28">
        <v>0</v>
      </c>
      <c r="AB28" t="s">
        <v>3</v>
      </c>
      <c r="AC28" t="s">
        <v>3</v>
      </c>
      <c r="AD28" t="s">
        <v>3</v>
      </c>
      <c r="AE28" t="s">
        <v>3</v>
      </c>
      <c r="AF28" t="s">
        <v>3</v>
      </c>
      <c r="AG28" t="s">
        <v>3</v>
      </c>
      <c r="AP28" t="s">
        <v>3</v>
      </c>
      <c r="AQ28" t="s">
        <v>3</v>
      </c>
      <c r="AR28" t="s">
        <v>3</v>
      </c>
      <c r="AZ28" t="s">
        <v>3</v>
      </c>
      <c r="BB28" t="s">
        <v>3</v>
      </c>
      <c r="BC28" t="s">
        <v>3</v>
      </c>
      <c r="BD28" t="s">
        <v>3</v>
      </c>
      <c r="BE28" t="s">
        <v>3</v>
      </c>
      <c r="BF28" t="s">
        <v>3</v>
      </c>
      <c r="BG28" t="s">
        <v>3</v>
      </c>
      <c r="BH28" t="s">
        <v>3</v>
      </c>
      <c r="BI28" t="s">
        <v>3</v>
      </c>
      <c r="BJ28" t="s">
        <v>3</v>
      </c>
      <c r="BK28" t="s">
        <v>3</v>
      </c>
      <c r="BL28" t="s">
        <v>3</v>
      </c>
      <c r="BM28" t="s">
        <v>3</v>
      </c>
      <c r="BN28" t="s">
        <v>3</v>
      </c>
      <c r="BO28" t="s">
        <v>3</v>
      </c>
      <c r="BP28" t="s">
        <v>3</v>
      </c>
      <c r="BX28">
        <v>0</v>
      </c>
      <c r="CJ28">
        <v>0</v>
      </c>
    </row>
    <row r="30" spans="1:245" x14ac:dyDescent="0.25">
      <c r="A30">
        <v>52</v>
      </c>
      <c r="B30">
        <f t="shared" ref="B30:G30" si="21">B37</f>
        <v>1</v>
      </c>
      <c r="C30">
        <f t="shared" si="21"/>
        <v>5</v>
      </c>
      <c r="D30">
        <f t="shared" si="21"/>
        <v>28</v>
      </c>
      <c r="E30">
        <f t="shared" si="21"/>
        <v>0</v>
      </c>
      <c r="F30" t="str">
        <f t="shared" si="21"/>
        <v>Новый подраздел</v>
      </c>
      <c r="G30" t="str">
        <f t="shared" si="21"/>
        <v>Демонтажные работы</v>
      </c>
      <c r="O30">
        <f t="shared" ref="O30:AT30" si="22">O37</f>
        <v>110722.68</v>
      </c>
      <c r="P30">
        <f t="shared" si="22"/>
        <v>0</v>
      </c>
      <c r="Q30">
        <f t="shared" si="22"/>
        <v>1062.1600000000001</v>
      </c>
      <c r="R30">
        <f t="shared" si="22"/>
        <v>39.29</v>
      </c>
      <c r="S30">
        <f t="shared" si="22"/>
        <v>109660.52</v>
      </c>
      <c r="T30">
        <f t="shared" si="22"/>
        <v>0</v>
      </c>
      <c r="U30">
        <f t="shared" si="22"/>
        <v>329.59876000000003</v>
      </c>
      <c r="V30">
        <f t="shared" si="22"/>
        <v>0</v>
      </c>
      <c r="W30">
        <f t="shared" si="22"/>
        <v>0</v>
      </c>
      <c r="X30">
        <f t="shared" si="22"/>
        <v>76762.37</v>
      </c>
      <c r="Y30">
        <f t="shared" si="22"/>
        <v>10966.06</v>
      </c>
      <c r="Z30">
        <f t="shared" si="22"/>
        <v>0</v>
      </c>
      <c r="AA30">
        <f t="shared" si="22"/>
        <v>0</v>
      </c>
      <c r="AB30">
        <f t="shared" si="22"/>
        <v>110722.68</v>
      </c>
      <c r="AC30">
        <f t="shared" si="22"/>
        <v>0</v>
      </c>
      <c r="AD30">
        <f t="shared" si="22"/>
        <v>1062.1600000000001</v>
      </c>
      <c r="AE30">
        <f t="shared" si="22"/>
        <v>39.29</v>
      </c>
      <c r="AF30">
        <f t="shared" si="22"/>
        <v>109660.52</v>
      </c>
      <c r="AG30">
        <f t="shared" si="22"/>
        <v>0</v>
      </c>
      <c r="AH30">
        <f t="shared" si="22"/>
        <v>329.59876000000003</v>
      </c>
      <c r="AI30">
        <f t="shared" si="22"/>
        <v>0</v>
      </c>
      <c r="AJ30">
        <f t="shared" si="22"/>
        <v>0</v>
      </c>
      <c r="AK30">
        <f t="shared" si="22"/>
        <v>76762.37</v>
      </c>
      <c r="AL30">
        <f t="shared" si="22"/>
        <v>10966.06</v>
      </c>
      <c r="AM30">
        <f t="shared" si="22"/>
        <v>0</v>
      </c>
      <c r="AN30">
        <f t="shared" si="22"/>
        <v>0</v>
      </c>
      <c r="AO30">
        <f t="shared" si="22"/>
        <v>0</v>
      </c>
      <c r="AP30">
        <f t="shared" si="22"/>
        <v>0</v>
      </c>
      <c r="AQ30">
        <f t="shared" si="22"/>
        <v>0</v>
      </c>
      <c r="AR30">
        <f t="shared" si="22"/>
        <v>198493.54</v>
      </c>
      <c r="AS30">
        <f t="shared" si="22"/>
        <v>0</v>
      </c>
      <c r="AT30">
        <f t="shared" si="22"/>
        <v>0</v>
      </c>
      <c r="AU30">
        <f t="shared" ref="AU30:BZ30" si="23">AU37</f>
        <v>198493.54</v>
      </c>
      <c r="AV30">
        <f t="shared" si="23"/>
        <v>0</v>
      </c>
      <c r="AW30">
        <f t="shared" si="23"/>
        <v>0</v>
      </c>
      <c r="AX30">
        <f t="shared" si="23"/>
        <v>0</v>
      </c>
      <c r="AY30">
        <f t="shared" si="23"/>
        <v>0</v>
      </c>
      <c r="AZ30">
        <f t="shared" si="23"/>
        <v>0</v>
      </c>
      <c r="BA30">
        <f t="shared" si="23"/>
        <v>0</v>
      </c>
      <c r="BB30">
        <f t="shared" si="23"/>
        <v>0</v>
      </c>
      <c r="BC30">
        <f t="shared" si="23"/>
        <v>0</v>
      </c>
      <c r="BD30">
        <f t="shared" si="23"/>
        <v>0</v>
      </c>
      <c r="BE30">
        <f t="shared" si="23"/>
        <v>0</v>
      </c>
      <c r="BF30">
        <f t="shared" si="23"/>
        <v>0</v>
      </c>
      <c r="BG30">
        <f t="shared" si="23"/>
        <v>0</v>
      </c>
      <c r="BH30">
        <f t="shared" si="23"/>
        <v>0</v>
      </c>
      <c r="BI30">
        <f t="shared" si="23"/>
        <v>0</v>
      </c>
      <c r="BJ30">
        <f t="shared" si="23"/>
        <v>0</v>
      </c>
      <c r="BK30">
        <f t="shared" si="23"/>
        <v>0</v>
      </c>
      <c r="BL30">
        <f t="shared" si="23"/>
        <v>0</v>
      </c>
      <c r="BM30">
        <f t="shared" si="23"/>
        <v>0</v>
      </c>
      <c r="BN30">
        <f t="shared" si="23"/>
        <v>0</v>
      </c>
      <c r="BO30">
        <f t="shared" si="23"/>
        <v>0</v>
      </c>
      <c r="BP30">
        <f t="shared" si="23"/>
        <v>0</v>
      </c>
      <c r="BQ30">
        <f t="shared" si="23"/>
        <v>0</v>
      </c>
      <c r="BR30">
        <f t="shared" si="23"/>
        <v>0</v>
      </c>
      <c r="BS30">
        <f t="shared" si="23"/>
        <v>0</v>
      </c>
      <c r="BT30">
        <f t="shared" si="23"/>
        <v>0</v>
      </c>
      <c r="BU30">
        <f t="shared" si="23"/>
        <v>0</v>
      </c>
      <c r="BV30">
        <f t="shared" si="23"/>
        <v>0</v>
      </c>
      <c r="BW30">
        <f t="shared" si="23"/>
        <v>0</v>
      </c>
      <c r="BX30">
        <f t="shared" si="23"/>
        <v>0</v>
      </c>
      <c r="BY30">
        <f t="shared" si="23"/>
        <v>0</v>
      </c>
      <c r="BZ30">
        <f t="shared" si="23"/>
        <v>0</v>
      </c>
      <c r="CA30">
        <f t="shared" ref="CA30:DF30" si="24">CA37</f>
        <v>198493.54</v>
      </c>
      <c r="CB30">
        <f t="shared" si="24"/>
        <v>0</v>
      </c>
      <c r="CC30">
        <f t="shared" si="24"/>
        <v>0</v>
      </c>
      <c r="CD30">
        <f t="shared" si="24"/>
        <v>198493.54</v>
      </c>
      <c r="CE30">
        <f t="shared" si="24"/>
        <v>0</v>
      </c>
      <c r="CF30">
        <f t="shared" si="24"/>
        <v>0</v>
      </c>
      <c r="CG30">
        <f t="shared" si="24"/>
        <v>0</v>
      </c>
      <c r="CH30">
        <f t="shared" si="24"/>
        <v>0</v>
      </c>
      <c r="CI30">
        <f t="shared" si="24"/>
        <v>0</v>
      </c>
      <c r="CJ30">
        <f t="shared" si="24"/>
        <v>0</v>
      </c>
      <c r="CK30">
        <f t="shared" si="24"/>
        <v>0</v>
      </c>
      <c r="CL30">
        <f t="shared" si="24"/>
        <v>0</v>
      </c>
      <c r="CM30">
        <f t="shared" si="24"/>
        <v>0</v>
      </c>
      <c r="CN30">
        <f t="shared" si="24"/>
        <v>0</v>
      </c>
      <c r="CO30">
        <f t="shared" si="24"/>
        <v>0</v>
      </c>
      <c r="CP30">
        <f t="shared" si="24"/>
        <v>0</v>
      </c>
      <c r="CQ30">
        <f t="shared" si="24"/>
        <v>0</v>
      </c>
      <c r="CR30">
        <f t="shared" si="24"/>
        <v>0</v>
      </c>
      <c r="CS30">
        <f t="shared" si="24"/>
        <v>0</v>
      </c>
      <c r="CT30">
        <f t="shared" si="24"/>
        <v>0</v>
      </c>
      <c r="CU30">
        <f t="shared" si="24"/>
        <v>0</v>
      </c>
      <c r="CV30">
        <f t="shared" si="24"/>
        <v>0</v>
      </c>
      <c r="CW30">
        <f t="shared" si="24"/>
        <v>0</v>
      </c>
      <c r="CX30">
        <f t="shared" si="24"/>
        <v>0</v>
      </c>
      <c r="CY30">
        <f t="shared" si="24"/>
        <v>0</v>
      </c>
      <c r="CZ30">
        <f t="shared" si="24"/>
        <v>0</v>
      </c>
      <c r="DA30">
        <f t="shared" si="24"/>
        <v>0</v>
      </c>
      <c r="DB30">
        <f t="shared" si="24"/>
        <v>0</v>
      </c>
      <c r="DC30">
        <f t="shared" si="24"/>
        <v>0</v>
      </c>
      <c r="DD30">
        <f t="shared" si="24"/>
        <v>0</v>
      </c>
      <c r="DE30">
        <f t="shared" si="24"/>
        <v>0</v>
      </c>
      <c r="DF30">
        <f t="shared" si="24"/>
        <v>0</v>
      </c>
      <c r="DG30">
        <f t="shared" ref="DG30:EL30" si="25">DG37</f>
        <v>0</v>
      </c>
      <c r="DH30">
        <f t="shared" si="25"/>
        <v>0</v>
      </c>
      <c r="DI30">
        <f t="shared" si="25"/>
        <v>0</v>
      </c>
      <c r="DJ30">
        <f t="shared" si="25"/>
        <v>0</v>
      </c>
      <c r="DK30">
        <f t="shared" si="25"/>
        <v>0</v>
      </c>
      <c r="DL30">
        <f t="shared" si="25"/>
        <v>0</v>
      </c>
      <c r="DM30">
        <f t="shared" si="25"/>
        <v>0</v>
      </c>
      <c r="DN30">
        <f t="shared" si="25"/>
        <v>0</v>
      </c>
      <c r="DO30">
        <f t="shared" si="25"/>
        <v>0</v>
      </c>
      <c r="DP30">
        <f t="shared" si="25"/>
        <v>0</v>
      </c>
      <c r="DQ30">
        <f t="shared" si="25"/>
        <v>0</v>
      </c>
      <c r="DR30">
        <f t="shared" si="25"/>
        <v>0</v>
      </c>
      <c r="DS30">
        <f t="shared" si="25"/>
        <v>0</v>
      </c>
      <c r="DT30">
        <f t="shared" si="25"/>
        <v>0</v>
      </c>
      <c r="DU30">
        <f t="shared" si="25"/>
        <v>0</v>
      </c>
      <c r="DV30">
        <f t="shared" si="25"/>
        <v>0</v>
      </c>
      <c r="DW30">
        <f t="shared" si="25"/>
        <v>0</v>
      </c>
      <c r="DX30">
        <f t="shared" si="25"/>
        <v>0</v>
      </c>
      <c r="DY30">
        <f t="shared" si="25"/>
        <v>0</v>
      </c>
      <c r="DZ30">
        <f t="shared" si="25"/>
        <v>0</v>
      </c>
      <c r="EA30">
        <f t="shared" si="25"/>
        <v>0</v>
      </c>
      <c r="EB30">
        <f t="shared" si="25"/>
        <v>0</v>
      </c>
      <c r="EC30">
        <f t="shared" si="25"/>
        <v>0</v>
      </c>
      <c r="ED30">
        <f t="shared" si="25"/>
        <v>0</v>
      </c>
      <c r="EE30">
        <f t="shared" si="25"/>
        <v>0</v>
      </c>
      <c r="EF30">
        <f t="shared" si="25"/>
        <v>0</v>
      </c>
      <c r="EG30">
        <f t="shared" si="25"/>
        <v>0</v>
      </c>
      <c r="EH30">
        <f t="shared" si="25"/>
        <v>0</v>
      </c>
      <c r="EI30">
        <f t="shared" si="25"/>
        <v>0</v>
      </c>
      <c r="EJ30">
        <f t="shared" si="25"/>
        <v>0</v>
      </c>
      <c r="EK30">
        <f t="shared" si="25"/>
        <v>0</v>
      </c>
      <c r="EL30">
        <f t="shared" si="25"/>
        <v>0</v>
      </c>
      <c r="EM30">
        <f t="shared" ref="EM30:FR30" si="26">EM37</f>
        <v>0</v>
      </c>
      <c r="EN30">
        <f t="shared" si="26"/>
        <v>0</v>
      </c>
      <c r="EO30">
        <f t="shared" si="26"/>
        <v>0</v>
      </c>
      <c r="EP30">
        <f t="shared" si="26"/>
        <v>0</v>
      </c>
      <c r="EQ30">
        <f t="shared" si="26"/>
        <v>0</v>
      </c>
      <c r="ER30">
        <f t="shared" si="26"/>
        <v>0</v>
      </c>
      <c r="ES30">
        <f t="shared" si="26"/>
        <v>0</v>
      </c>
      <c r="ET30">
        <f t="shared" si="26"/>
        <v>0</v>
      </c>
      <c r="EU30">
        <f t="shared" si="26"/>
        <v>0</v>
      </c>
      <c r="EV30">
        <f t="shared" si="26"/>
        <v>0</v>
      </c>
      <c r="EW30">
        <f t="shared" si="26"/>
        <v>0</v>
      </c>
      <c r="EX30">
        <f t="shared" si="26"/>
        <v>0</v>
      </c>
      <c r="EY30">
        <f t="shared" si="26"/>
        <v>0</v>
      </c>
      <c r="EZ30">
        <f t="shared" si="26"/>
        <v>0</v>
      </c>
      <c r="FA30">
        <f t="shared" si="26"/>
        <v>0</v>
      </c>
      <c r="FB30">
        <f t="shared" si="26"/>
        <v>0</v>
      </c>
      <c r="FC30">
        <f t="shared" si="26"/>
        <v>0</v>
      </c>
      <c r="FD30">
        <f t="shared" si="26"/>
        <v>0</v>
      </c>
      <c r="FE30">
        <f t="shared" si="26"/>
        <v>0</v>
      </c>
      <c r="FF30">
        <f t="shared" si="26"/>
        <v>0</v>
      </c>
      <c r="FG30">
        <f t="shared" si="26"/>
        <v>0</v>
      </c>
      <c r="FH30">
        <f t="shared" si="26"/>
        <v>0</v>
      </c>
      <c r="FI30">
        <f t="shared" si="26"/>
        <v>0</v>
      </c>
      <c r="FJ30">
        <f t="shared" si="26"/>
        <v>0</v>
      </c>
      <c r="FK30">
        <f t="shared" si="26"/>
        <v>0</v>
      </c>
      <c r="FL30">
        <f t="shared" si="26"/>
        <v>0</v>
      </c>
      <c r="FM30">
        <f t="shared" si="26"/>
        <v>0</v>
      </c>
      <c r="FN30">
        <f t="shared" si="26"/>
        <v>0</v>
      </c>
      <c r="FO30">
        <f t="shared" si="26"/>
        <v>0</v>
      </c>
      <c r="FP30">
        <f t="shared" si="26"/>
        <v>0</v>
      </c>
      <c r="FQ30">
        <f t="shared" si="26"/>
        <v>0</v>
      </c>
      <c r="FR30">
        <f t="shared" si="26"/>
        <v>0</v>
      </c>
      <c r="FS30">
        <f t="shared" ref="FS30:GX30" si="27">FS37</f>
        <v>0</v>
      </c>
      <c r="FT30">
        <f t="shared" si="27"/>
        <v>0</v>
      </c>
      <c r="FU30">
        <f t="shared" si="27"/>
        <v>0</v>
      </c>
      <c r="FV30">
        <f t="shared" si="27"/>
        <v>0</v>
      </c>
      <c r="FW30">
        <f t="shared" si="27"/>
        <v>0</v>
      </c>
      <c r="FX30">
        <f t="shared" si="27"/>
        <v>0</v>
      </c>
      <c r="FY30">
        <f t="shared" si="27"/>
        <v>0</v>
      </c>
      <c r="FZ30">
        <f t="shared" si="27"/>
        <v>0</v>
      </c>
      <c r="GA30">
        <f t="shared" si="27"/>
        <v>0</v>
      </c>
      <c r="GB30">
        <f t="shared" si="27"/>
        <v>0</v>
      </c>
      <c r="GC30">
        <f t="shared" si="27"/>
        <v>0</v>
      </c>
      <c r="GD30">
        <f t="shared" si="27"/>
        <v>0</v>
      </c>
      <c r="GE30">
        <f t="shared" si="27"/>
        <v>0</v>
      </c>
      <c r="GF30">
        <f t="shared" si="27"/>
        <v>0</v>
      </c>
      <c r="GG30">
        <f t="shared" si="27"/>
        <v>0</v>
      </c>
      <c r="GH30">
        <f t="shared" si="27"/>
        <v>0</v>
      </c>
      <c r="GI30">
        <f t="shared" si="27"/>
        <v>0</v>
      </c>
      <c r="GJ30">
        <f t="shared" si="27"/>
        <v>0</v>
      </c>
      <c r="GK30">
        <f t="shared" si="27"/>
        <v>0</v>
      </c>
      <c r="GL30">
        <f t="shared" si="27"/>
        <v>0</v>
      </c>
      <c r="GM30">
        <f t="shared" si="27"/>
        <v>0</v>
      </c>
      <c r="GN30">
        <f t="shared" si="27"/>
        <v>0</v>
      </c>
      <c r="GO30">
        <f t="shared" si="27"/>
        <v>0</v>
      </c>
      <c r="GP30">
        <f t="shared" si="27"/>
        <v>0</v>
      </c>
      <c r="GQ30">
        <f t="shared" si="27"/>
        <v>0</v>
      </c>
      <c r="GR30">
        <f t="shared" si="27"/>
        <v>0</v>
      </c>
      <c r="GS30">
        <f t="shared" si="27"/>
        <v>0</v>
      </c>
      <c r="GT30">
        <f t="shared" si="27"/>
        <v>0</v>
      </c>
      <c r="GU30">
        <f t="shared" si="27"/>
        <v>0</v>
      </c>
      <c r="GV30">
        <f t="shared" si="27"/>
        <v>0</v>
      </c>
      <c r="GW30">
        <f t="shared" si="27"/>
        <v>0</v>
      </c>
      <c r="GX30">
        <f t="shared" si="27"/>
        <v>0</v>
      </c>
    </row>
    <row r="32" spans="1:245" x14ac:dyDescent="0.25">
      <c r="A32">
        <v>17</v>
      </c>
      <c r="B32">
        <v>1</v>
      </c>
      <c r="C32">
        <f>ROW(SmtRes!A17)</f>
        <v>17</v>
      </c>
      <c r="D32">
        <f>ROW(EtalonRes!A17)</f>
        <v>17</v>
      </c>
      <c r="E32" t="s">
        <v>17</v>
      </c>
      <c r="F32" t="s">
        <v>18</v>
      </c>
      <c r="G32" t="s">
        <v>19</v>
      </c>
      <c r="H32" t="s">
        <v>20</v>
      </c>
      <c r="I32">
        <f>ROUND(58/100,9)</f>
        <v>0.57999999999999996</v>
      </c>
      <c r="J32">
        <v>0</v>
      </c>
      <c r="K32">
        <f>ROUND(58/100,9)</f>
        <v>0.57999999999999996</v>
      </c>
      <c r="O32">
        <f>ROUND(CP32,2)</f>
        <v>71238.45</v>
      </c>
      <c r="P32">
        <f>ROUND(CQ32*I32,2)</f>
        <v>0</v>
      </c>
      <c r="Q32">
        <f>ROUND(CR32*I32,2)</f>
        <v>1059.8800000000001</v>
      </c>
      <c r="R32">
        <f>ROUND(CS32*I32,2)</f>
        <v>39.28</v>
      </c>
      <c r="S32">
        <f>ROUND(CT32*I32,2)</f>
        <v>70178.570000000007</v>
      </c>
      <c r="T32">
        <f>ROUND(CU32*I32,2)</f>
        <v>0</v>
      </c>
      <c r="U32">
        <f>CV32*I32</f>
        <v>185.55940000000001</v>
      </c>
      <c r="V32">
        <f>CW32*I32</f>
        <v>0</v>
      </c>
      <c r="W32">
        <f>ROUND(CX32*I32,2)</f>
        <v>0</v>
      </c>
      <c r="X32">
        <f t="shared" ref="X32:Y35" si="28">ROUND(CY32,2)</f>
        <v>49125</v>
      </c>
      <c r="Y32">
        <f t="shared" si="28"/>
        <v>7017.86</v>
      </c>
      <c r="AA32">
        <v>31628898</v>
      </c>
      <c r="AB32">
        <f>ROUND((AC32+AD32+AF32),6)</f>
        <v>122824.91</v>
      </c>
      <c r="AC32">
        <f>ROUND(((ES32*0)),6)</f>
        <v>0</v>
      </c>
      <c r="AD32">
        <f>ROUND(((((ET32*0.2))-((EU32*0.2)))+AE32),6)</f>
        <v>1827.38</v>
      </c>
      <c r="AE32">
        <f>ROUND(((EU32*0.2)),6)</f>
        <v>67.715999999999994</v>
      </c>
      <c r="AF32">
        <f>ROUND(((EV32*0.2)),6)</f>
        <v>120997.53</v>
      </c>
      <c r="AG32">
        <f>ROUND((AP32),6)</f>
        <v>0</v>
      </c>
      <c r="AH32">
        <f>((EW32*0.2))</f>
        <v>319.93000000000006</v>
      </c>
      <c r="AI32">
        <f>((EX32*0.2))</f>
        <v>0</v>
      </c>
      <c r="AJ32">
        <f>(AS32)</f>
        <v>0</v>
      </c>
      <c r="AK32">
        <v>1194688.3799999999</v>
      </c>
      <c r="AL32">
        <v>580563.82999999996</v>
      </c>
      <c r="AM32">
        <v>9136.9</v>
      </c>
      <c r="AN32">
        <v>338.58</v>
      </c>
      <c r="AO32">
        <v>604987.65</v>
      </c>
      <c r="AP32">
        <v>0</v>
      </c>
      <c r="AQ32">
        <v>1599.65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291</v>
      </c>
      <c r="CO32">
        <v>0</v>
      </c>
      <c r="CP32">
        <f>(P32+Q32+S32)</f>
        <v>71238.450000000012</v>
      </c>
      <c r="CQ32">
        <f>(AC32*BC32*AW32)</f>
        <v>0</v>
      </c>
      <c r="CR32">
        <f>(((((ET32*0.2))*BB32-((EU32*0.2))*BS32)+AE32*BS32)*AV32)</f>
        <v>1827.38</v>
      </c>
      <c r="CS32">
        <f>(AE32*BS32*AV32)</f>
        <v>67.715999999999994</v>
      </c>
      <c r="CT32">
        <f>(AF32*BA32*AV32)</f>
        <v>120997.53</v>
      </c>
      <c r="CU32">
        <f>AG32</f>
        <v>0</v>
      </c>
      <c r="CV32">
        <f>(AH32*AV32)</f>
        <v>319.93000000000006</v>
      </c>
      <c r="CW32">
        <f t="shared" ref="CW32:CX35" si="29">AI32</f>
        <v>0</v>
      </c>
      <c r="CX32">
        <f t="shared" si="29"/>
        <v>0</v>
      </c>
      <c r="CY32">
        <f>((S32*BZ32)/100)</f>
        <v>49124.999000000003</v>
      </c>
      <c r="CZ32">
        <f>((S32*CA32)/100)</f>
        <v>7017.8570000000009</v>
      </c>
      <c r="DC32" t="s">
        <v>3</v>
      </c>
      <c r="DD32" t="s">
        <v>22</v>
      </c>
      <c r="DE32" t="s">
        <v>23</v>
      </c>
      <c r="DF32" t="s">
        <v>23</v>
      </c>
      <c r="DG32" t="s">
        <v>23</v>
      </c>
      <c r="DH32" t="s">
        <v>3</v>
      </c>
      <c r="DI32" t="s">
        <v>23</v>
      </c>
      <c r="DJ32" t="s">
        <v>23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30553570</v>
      </c>
      <c r="EF32">
        <v>1</v>
      </c>
      <c r="EG32" t="s">
        <v>24</v>
      </c>
      <c r="EH32">
        <v>0</v>
      </c>
      <c r="EI32" t="s">
        <v>3</v>
      </c>
      <c r="EJ32">
        <v>4</v>
      </c>
      <c r="EK32">
        <v>0</v>
      </c>
      <c r="EL32" t="s">
        <v>25</v>
      </c>
      <c r="EM32" t="s">
        <v>26</v>
      </c>
      <c r="EO32" t="s">
        <v>27</v>
      </c>
      <c r="EQ32">
        <v>0</v>
      </c>
      <c r="ER32">
        <v>1194688.3799999999</v>
      </c>
      <c r="ES32">
        <v>580563.82999999996</v>
      </c>
      <c r="ET32">
        <v>9136.9</v>
      </c>
      <c r="EU32">
        <v>338.58</v>
      </c>
      <c r="EV32">
        <v>604987.65</v>
      </c>
      <c r="EW32">
        <v>1599.65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1753991366</v>
      </c>
      <c r="GG32">
        <v>2</v>
      </c>
      <c r="GH32">
        <v>1</v>
      </c>
      <c r="GI32">
        <v>-2</v>
      </c>
      <c r="GJ32">
        <v>0</v>
      </c>
      <c r="GK32">
        <f>ROUND(R32*(R12)/100,2)</f>
        <v>42.42</v>
      </c>
      <c r="GL32">
        <f>ROUND(IF(AND(BH32=3,BI32=3,FS32&lt;&gt;0),P32,0),2)</f>
        <v>0</v>
      </c>
      <c r="GM32">
        <f>ROUND(O32+X32+Y32+GK32,2)+GX32</f>
        <v>127423.73</v>
      </c>
      <c r="GN32">
        <f>IF(OR(BI32=0,BI32=1),GM32,0)</f>
        <v>0</v>
      </c>
      <c r="GO32">
        <f>IF(BI32=2,GM32,0)</f>
        <v>0</v>
      </c>
      <c r="GP32">
        <f>IF(BI32=4,GM32+GX32,0)</f>
        <v>127423.73</v>
      </c>
      <c r="GR32">
        <v>0</v>
      </c>
      <c r="GS32">
        <v>3</v>
      </c>
      <c r="GT32">
        <v>0</v>
      </c>
      <c r="GU32" t="s">
        <v>3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5">
      <c r="A33">
        <v>17</v>
      </c>
      <c r="B33">
        <v>1</v>
      </c>
      <c r="C33">
        <f>ROW(SmtRes!A19)</f>
        <v>19</v>
      </c>
      <c r="D33">
        <f>ROW(EtalonRes!A19)</f>
        <v>19</v>
      </c>
      <c r="E33" t="s">
        <v>28</v>
      </c>
      <c r="F33" t="s">
        <v>29</v>
      </c>
      <c r="G33" t="s">
        <v>30</v>
      </c>
      <c r="H33" t="s">
        <v>20</v>
      </c>
      <c r="I33">
        <f>ROUND(24.1/100,9)</f>
        <v>0.24099999999999999</v>
      </c>
      <c r="J33">
        <v>0</v>
      </c>
      <c r="K33">
        <f>ROUND(24.1/100,9)</f>
        <v>0.24099999999999999</v>
      </c>
      <c r="O33">
        <f>ROUND(CP33,2)</f>
        <v>35575.800000000003</v>
      </c>
      <c r="P33">
        <f>ROUND(CQ33*I33,2)</f>
        <v>0</v>
      </c>
      <c r="Q33">
        <f>ROUND(CR33*I33,2)</f>
        <v>0</v>
      </c>
      <c r="R33">
        <f>ROUND(CS33*I33,2)</f>
        <v>0</v>
      </c>
      <c r="S33">
        <f>ROUND(CT33*I33,2)</f>
        <v>35575.800000000003</v>
      </c>
      <c r="T33">
        <f>ROUND(CU33*I33,2)</f>
        <v>0</v>
      </c>
      <c r="U33">
        <f>CV33*I33</f>
        <v>128.28429999999997</v>
      </c>
      <c r="V33">
        <f>CW33*I33</f>
        <v>0</v>
      </c>
      <c r="W33">
        <f>ROUND(CX33*I33,2)</f>
        <v>0</v>
      </c>
      <c r="X33">
        <f t="shared" si="28"/>
        <v>24903.06</v>
      </c>
      <c r="Y33">
        <f t="shared" si="28"/>
        <v>3557.58</v>
      </c>
      <c r="AA33">
        <v>31628898</v>
      </c>
      <c r="AB33">
        <f>ROUND((AC33+AD33+AF33),6)</f>
        <v>147617.44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147617.44</v>
      </c>
      <c r="AG33">
        <f>ROUND((AP33),6)</f>
        <v>0</v>
      </c>
      <c r="AH33">
        <f>(EW33)</f>
        <v>532.29999999999995</v>
      </c>
      <c r="AI33">
        <f>(EX33)</f>
        <v>0</v>
      </c>
      <c r="AJ33">
        <f>(AS33)</f>
        <v>0</v>
      </c>
      <c r="AK33">
        <v>147617.44</v>
      </c>
      <c r="AL33">
        <v>0</v>
      </c>
      <c r="AM33">
        <v>0</v>
      </c>
      <c r="AN33">
        <v>0</v>
      </c>
      <c r="AO33">
        <v>147617.44</v>
      </c>
      <c r="AP33">
        <v>0</v>
      </c>
      <c r="AQ33">
        <v>532.29999999999995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31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35575.800000000003</v>
      </c>
      <c r="CQ33">
        <f>(AC33*BC33*AW33)</f>
        <v>0</v>
      </c>
      <c r="CR33">
        <f>((((ET33)*BB33-(EU33)*BS33)+AE33*BS33)*AV33)</f>
        <v>0</v>
      </c>
      <c r="CS33">
        <f>(AE33*BS33*AV33)</f>
        <v>0</v>
      </c>
      <c r="CT33">
        <f>(AF33*BA33*AV33)</f>
        <v>147617.44</v>
      </c>
      <c r="CU33">
        <f>AG33</f>
        <v>0</v>
      </c>
      <c r="CV33">
        <f>(AH33*AV33)</f>
        <v>532.29999999999995</v>
      </c>
      <c r="CW33">
        <f t="shared" si="29"/>
        <v>0</v>
      </c>
      <c r="CX33">
        <f t="shared" si="29"/>
        <v>0</v>
      </c>
      <c r="CY33">
        <f>((S33*BZ33)/100)</f>
        <v>24903.06</v>
      </c>
      <c r="CZ33">
        <f>((S33*CA33)/100)</f>
        <v>3557.58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30553570</v>
      </c>
      <c r="EF33">
        <v>1</v>
      </c>
      <c r="EG33" t="s">
        <v>24</v>
      </c>
      <c r="EH33">
        <v>0</v>
      </c>
      <c r="EI33" t="s">
        <v>3</v>
      </c>
      <c r="EJ33">
        <v>4</v>
      </c>
      <c r="EK33">
        <v>0</v>
      </c>
      <c r="EL33" t="s">
        <v>25</v>
      </c>
      <c r="EM33" t="s">
        <v>26</v>
      </c>
      <c r="EO33" t="s">
        <v>3</v>
      </c>
      <c r="EQ33">
        <v>0</v>
      </c>
      <c r="ER33">
        <v>147617.44</v>
      </c>
      <c r="ES33">
        <v>0</v>
      </c>
      <c r="ET33">
        <v>0</v>
      </c>
      <c r="EU33">
        <v>0</v>
      </c>
      <c r="EV33">
        <v>147617.44</v>
      </c>
      <c r="EW33">
        <v>532.29999999999995</v>
      </c>
      <c r="EX33">
        <v>0</v>
      </c>
      <c r="EY33">
        <v>0</v>
      </c>
      <c r="FQ33">
        <v>0</v>
      </c>
      <c r="FR33">
        <f>ROUND(IF(BI33=3,GM33,0),2)</f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-1026956008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>ROUND(IF(AND(BH33=3,BI33=3,FS33&lt;&gt;0),P33,0),2)</f>
        <v>0</v>
      </c>
      <c r="GM33">
        <f>ROUND(O33+X33+Y33+GK33,2)+GX33</f>
        <v>64036.44</v>
      </c>
      <c r="GN33">
        <f>IF(OR(BI33=0,BI33=1),GM33,0)</f>
        <v>0</v>
      </c>
      <c r="GO33">
        <f>IF(BI33=2,GM33,0)</f>
        <v>0</v>
      </c>
      <c r="GP33">
        <f>IF(BI33=4,GM33+GX33,0)</f>
        <v>64036.44</v>
      </c>
      <c r="GR33">
        <v>0</v>
      </c>
      <c r="GS33">
        <v>3</v>
      </c>
      <c r="GT33">
        <v>0</v>
      </c>
      <c r="GU33" t="s">
        <v>3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5">
      <c r="A34">
        <v>17</v>
      </c>
      <c r="B34">
        <v>1</v>
      </c>
      <c r="C34">
        <f>ROW(SmtRes!A23)</f>
        <v>23</v>
      </c>
      <c r="D34">
        <f>ROW(EtalonRes!A23)</f>
        <v>23</v>
      </c>
      <c r="E34" t="s">
        <v>32</v>
      </c>
      <c r="F34" t="s">
        <v>33</v>
      </c>
      <c r="G34" t="s">
        <v>34</v>
      </c>
      <c r="H34" t="s">
        <v>20</v>
      </c>
      <c r="I34">
        <f>ROUND(58/100,9)</f>
        <v>0.57999999999999996</v>
      </c>
      <c r="J34">
        <v>0</v>
      </c>
      <c r="K34">
        <f>ROUND(58/100,9)</f>
        <v>0.57999999999999996</v>
      </c>
      <c r="O34">
        <f>ROUND(CP34,2)</f>
        <v>974.65</v>
      </c>
      <c r="P34">
        <f>ROUND(CQ34*I34,2)</f>
        <v>0</v>
      </c>
      <c r="Q34">
        <f>ROUND(CR34*I34,2)</f>
        <v>2.2799999999999998</v>
      </c>
      <c r="R34">
        <f>ROUND(CS34*I34,2)</f>
        <v>0.01</v>
      </c>
      <c r="S34">
        <f>ROUND(CT34*I34,2)</f>
        <v>972.37</v>
      </c>
      <c r="T34">
        <f>ROUND(CU34*I34,2)</f>
        <v>0</v>
      </c>
      <c r="U34">
        <f>CV34*I34</f>
        <v>3.9219599999999999</v>
      </c>
      <c r="V34">
        <f>CW34*I34</f>
        <v>0</v>
      </c>
      <c r="W34">
        <f>ROUND(CX34*I34,2)</f>
        <v>0</v>
      </c>
      <c r="X34">
        <f t="shared" si="28"/>
        <v>680.66</v>
      </c>
      <c r="Y34">
        <f t="shared" si="28"/>
        <v>97.24</v>
      </c>
      <c r="AA34">
        <v>31628898</v>
      </c>
      <c r="AB34">
        <f>ROUND((AC34+AD34+AF34),6)</f>
        <v>1680.4380000000001</v>
      </c>
      <c r="AC34">
        <f>ROUND(((ES34*0)),6)</f>
        <v>0</v>
      </c>
      <c r="AD34">
        <f>ROUND(((((ET34*0.2))-((EU34*0.2)))+AE34),6)</f>
        <v>3.9359999999999999</v>
      </c>
      <c r="AE34">
        <f>ROUND(((EU34*0.2)),6)</f>
        <v>0.01</v>
      </c>
      <c r="AF34">
        <f>ROUND(((EV34*0.2)),6)</f>
        <v>1676.502</v>
      </c>
      <c r="AG34">
        <f>ROUND((AP34),6)</f>
        <v>0</v>
      </c>
      <c r="AH34">
        <f>((EW34*0.2))</f>
        <v>6.7620000000000005</v>
      </c>
      <c r="AI34">
        <f>((EX34*0.2))</f>
        <v>0</v>
      </c>
      <c r="AJ34">
        <f>(AS34)</f>
        <v>0</v>
      </c>
      <c r="AK34">
        <v>18260.82</v>
      </c>
      <c r="AL34">
        <v>9858.6299999999992</v>
      </c>
      <c r="AM34">
        <v>19.68</v>
      </c>
      <c r="AN34">
        <v>0.05</v>
      </c>
      <c r="AO34">
        <v>8382.51</v>
      </c>
      <c r="AP34">
        <v>0</v>
      </c>
      <c r="AQ34">
        <v>33.81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35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291</v>
      </c>
      <c r="CO34">
        <v>0</v>
      </c>
      <c r="CP34">
        <f>(P34+Q34+S34)</f>
        <v>974.65</v>
      </c>
      <c r="CQ34">
        <f>(AC34*BC34*AW34)</f>
        <v>0</v>
      </c>
      <c r="CR34">
        <f>(((((ET34*0.2))*BB34-((EU34*0.2))*BS34)+AE34*BS34)*AV34)</f>
        <v>3.9359999999999999</v>
      </c>
      <c r="CS34">
        <f>(AE34*BS34*AV34)</f>
        <v>0.01</v>
      </c>
      <c r="CT34">
        <f>(AF34*BA34*AV34)</f>
        <v>1676.502</v>
      </c>
      <c r="CU34">
        <f>AG34</f>
        <v>0</v>
      </c>
      <c r="CV34">
        <f>(AH34*AV34)</f>
        <v>6.7620000000000005</v>
      </c>
      <c r="CW34">
        <f t="shared" si="29"/>
        <v>0</v>
      </c>
      <c r="CX34">
        <f t="shared" si="29"/>
        <v>0</v>
      </c>
      <c r="CY34">
        <f>((S34*BZ34)/100)</f>
        <v>680.65899999999999</v>
      </c>
      <c r="CZ34">
        <f>((S34*CA34)/100)</f>
        <v>97.237000000000009</v>
      </c>
      <c r="DC34" t="s">
        <v>3</v>
      </c>
      <c r="DD34" t="s">
        <v>22</v>
      </c>
      <c r="DE34" t="s">
        <v>23</v>
      </c>
      <c r="DF34" t="s">
        <v>23</v>
      </c>
      <c r="DG34" t="s">
        <v>23</v>
      </c>
      <c r="DH34" t="s">
        <v>3</v>
      </c>
      <c r="DI34" t="s">
        <v>23</v>
      </c>
      <c r="DJ34" t="s">
        <v>23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30553570</v>
      </c>
      <c r="EF34">
        <v>1</v>
      </c>
      <c r="EG34" t="s">
        <v>24</v>
      </c>
      <c r="EH34">
        <v>0</v>
      </c>
      <c r="EI34" t="s">
        <v>3</v>
      </c>
      <c r="EJ34">
        <v>4</v>
      </c>
      <c r="EK34">
        <v>0</v>
      </c>
      <c r="EL34" t="s">
        <v>25</v>
      </c>
      <c r="EM34" t="s">
        <v>26</v>
      </c>
      <c r="EO34" t="s">
        <v>27</v>
      </c>
      <c r="EQ34">
        <v>0</v>
      </c>
      <c r="ER34">
        <v>18260.82</v>
      </c>
      <c r="ES34">
        <v>9858.6299999999992</v>
      </c>
      <c r="ET34">
        <v>19.68</v>
      </c>
      <c r="EU34">
        <v>0.05</v>
      </c>
      <c r="EV34">
        <v>8382.51</v>
      </c>
      <c r="EW34">
        <v>33.81</v>
      </c>
      <c r="EX34">
        <v>0</v>
      </c>
      <c r="EY34">
        <v>0</v>
      </c>
      <c r="FQ34">
        <v>0</v>
      </c>
      <c r="FR34">
        <f>ROUND(IF(BI34=3,GM34,0),2)</f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-481512533</v>
      </c>
      <c r="GG34">
        <v>2</v>
      </c>
      <c r="GH34">
        <v>1</v>
      </c>
      <c r="GI34">
        <v>-2</v>
      </c>
      <c r="GJ34">
        <v>0</v>
      </c>
      <c r="GK34">
        <f>ROUND(R34*(R12)/100,2)</f>
        <v>0.01</v>
      </c>
      <c r="GL34">
        <f>ROUND(IF(AND(BH34=3,BI34=3,FS34&lt;&gt;0),P34,0),2)</f>
        <v>0</v>
      </c>
      <c r="GM34">
        <f>ROUND(O34+X34+Y34+GK34,2)+GX34</f>
        <v>1752.56</v>
      </c>
      <c r="GN34">
        <f>IF(OR(BI34=0,BI34=1),GM34,0)</f>
        <v>0</v>
      </c>
      <c r="GO34">
        <f>IF(BI34=2,GM34,0)</f>
        <v>0</v>
      </c>
      <c r="GP34">
        <f>IF(BI34=4,GM34+GX34,0)</f>
        <v>1752.56</v>
      </c>
      <c r="GR34">
        <v>0</v>
      </c>
      <c r="GS34">
        <v>3</v>
      </c>
      <c r="GT34">
        <v>0</v>
      </c>
      <c r="GU34" t="s">
        <v>3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5">
      <c r="A35">
        <v>17</v>
      </c>
      <c r="B35">
        <v>1</v>
      </c>
      <c r="C35">
        <f>ROW(SmtRes!A25)</f>
        <v>25</v>
      </c>
      <c r="D35">
        <f>ROW(EtalonRes!A25)</f>
        <v>25</v>
      </c>
      <c r="E35" t="s">
        <v>36</v>
      </c>
      <c r="F35" t="s">
        <v>37</v>
      </c>
      <c r="G35" t="s">
        <v>38</v>
      </c>
      <c r="H35" t="s">
        <v>20</v>
      </c>
      <c r="I35">
        <f>ROUND(24.1/100,9)</f>
        <v>0.24099999999999999</v>
      </c>
      <c r="J35">
        <v>0</v>
      </c>
      <c r="K35">
        <f>ROUND(24.1/100,9)</f>
        <v>0.24099999999999999</v>
      </c>
      <c r="O35">
        <f>ROUND(CP35,2)</f>
        <v>2933.78</v>
      </c>
      <c r="P35">
        <f>ROUND(CQ35*I35,2)</f>
        <v>0</v>
      </c>
      <c r="Q35">
        <f>ROUND(CR35*I35,2)</f>
        <v>0</v>
      </c>
      <c r="R35">
        <f>ROUND(CS35*I35,2)</f>
        <v>0</v>
      </c>
      <c r="S35">
        <f>ROUND(CT35*I35,2)</f>
        <v>2933.78</v>
      </c>
      <c r="T35">
        <f>ROUND(CU35*I35,2)</f>
        <v>0</v>
      </c>
      <c r="U35">
        <f>CV35*I35</f>
        <v>11.8331</v>
      </c>
      <c r="V35">
        <f>CW35*I35</f>
        <v>0</v>
      </c>
      <c r="W35">
        <f>ROUND(CX35*I35,2)</f>
        <v>0</v>
      </c>
      <c r="X35">
        <f t="shared" si="28"/>
        <v>2053.65</v>
      </c>
      <c r="Y35">
        <f t="shared" si="28"/>
        <v>293.38</v>
      </c>
      <c r="AA35">
        <v>31628898</v>
      </c>
      <c r="AB35">
        <f>ROUND((AC35+AD35+AF35),6)</f>
        <v>12173.36</v>
      </c>
      <c r="AC35">
        <f>ROUND((ES35),6)</f>
        <v>0</v>
      </c>
      <c r="AD35">
        <f>ROUND((((ET35)-(EU35))+AE35),6)</f>
        <v>0</v>
      </c>
      <c r="AE35">
        <f>ROUND((EU35),6)</f>
        <v>0</v>
      </c>
      <c r="AF35">
        <f>ROUND((EV35),6)</f>
        <v>12173.36</v>
      </c>
      <c r="AG35">
        <f>ROUND((AP35),6)</f>
        <v>0</v>
      </c>
      <c r="AH35">
        <f>(EW35)</f>
        <v>49.1</v>
      </c>
      <c r="AI35">
        <f>(EX35)</f>
        <v>0</v>
      </c>
      <c r="AJ35">
        <f>(AS35)</f>
        <v>0</v>
      </c>
      <c r="AK35">
        <v>12173.36</v>
      </c>
      <c r="AL35">
        <v>0</v>
      </c>
      <c r="AM35">
        <v>0</v>
      </c>
      <c r="AN35">
        <v>0</v>
      </c>
      <c r="AO35">
        <v>12173.36</v>
      </c>
      <c r="AP35">
        <v>0</v>
      </c>
      <c r="AQ35">
        <v>49.1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39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>(P35+Q35+S35)</f>
        <v>2933.78</v>
      </c>
      <c r="CQ35">
        <f>(AC35*BC35*AW35)</f>
        <v>0</v>
      </c>
      <c r="CR35">
        <f>((((ET35)*BB35-(EU35)*BS35)+AE35*BS35)*AV35)</f>
        <v>0</v>
      </c>
      <c r="CS35">
        <f>(AE35*BS35*AV35)</f>
        <v>0</v>
      </c>
      <c r="CT35">
        <f>(AF35*BA35*AV35)</f>
        <v>12173.36</v>
      </c>
      <c r="CU35">
        <f>AG35</f>
        <v>0</v>
      </c>
      <c r="CV35">
        <f>(AH35*AV35)</f>
        <v>49.1</v>
      </c>
      <c r="CW35">
        <f t="shared" si="29"/>
        <v>0</v>
      </c>
      <c r="CX35">
        <f t="shared" si="29"/>
        <v>0</v>
      </c>
      <c r="CY35">
        <f>((S35*BZ35)/100)</f>
        <v>2053.6460000000002</v>
      </c>
      <c r="CZ35">
        <f>((S35*CA35)/100)</f>
        <v>293.37800000000004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20</v>
      </c>
      <c r="DW35" t="s">
        <v>20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30553570</v>
      </c>
      <c r="EF35">
        <v>1</v>
      </c>
      <c r="EG35" t="s">
        <v>24</v>
      </c>
      <c r="EH35">
        <v>0</v>
      </c>
      <c r="EI35" t="s">
        <v>3</v>
      </c>
      <c r="EJ35">
        <v>4</v>
      </c>
      <c r="EK35">
        <v>0</v>
      </c>
      <c r="EL35" t="s">
        <v>25</v>
      </c>
      <c r="EM35" t="s">
        <v>26</v>
      </c>
      <c r="EO35" t="s">
        <v>3</v>
      </c>
      <c r="EQ35">
        <v>0</v>
      </c>
      <c r="ER35">
        <v>12173.36</v>
      </c>
      <c r="ES35">
        <v>0</v>
      </c>
      <c r="ET35">
        <v>0</v>
      </c>
      <c r="EU35">
        <v>0</v>
      </c>
      <c r="EV35">
        <v>12173.36</v>
      </c>
      <c r="EW35">
        <v>49.1</v>
      </c>
      <c r="EX35">
        <v>0</v>
      </c>
      <c r="EY35">
        <v>0</v>
      </c>
      <c r="FQ35">
        <v>0</v>
      </c>
      <c r="FR35">
        <f>ROUND(IF(BI35=3,GM35,0),2)</f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-1418365293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>ROUND(IF(AND(BH35=3,BI35=3,FS35&lt;&gt;0),P35,0),2)</f>
        <v>0</v>
      </c>
      <c r="GM35">
        <f>ROUND(O35+X35+Y35+GK35,2)+GX35</f>
        <v>5280.81</v>
      </c>
      <c r="GN35">
        <f>IF(OR(BI35=0,BI35=1),GM35,0)</f>
        <v>0</v>
      </c>
      <c r="GO35">
        <f>IF(BI35=2,GM35,0)</f>
        <v>0</v>
      </c>
      <c r="GP35">
        <f>IF(BI35=4,GM35+GX35,0)</f>
        <v>5280.81</v>
      </c>
      <c r="GR35">
        <v>0</v>
      </c>
      <c r="GS35">
        <v>3</v>
      </c>
      <c r="GT35">
        <v>0</v>
      </c>
      <c r="GU35" t="s">
        <v>3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7" spans="1:245" x14ac:dyDescent="0.25">
      <c r="A37">
        <v>51</v>
      </c>
      <c r="B37">
        <f>B28</f>
        <v>1</v>
      </c>
      <c r="C37">
        <f>A28</f>
        <v>5</v>
      </c>
      <c r="D37">
        <f>ROW(A28)</f>
        <v>28</v>
      </c>
      <c r="F37" t="str">
        <f>IF(F28&lt;&gt;"",F28,"")</f>
        <v>Новый подраздел</v>
      </c>
      <c r="G37" t="str">
        <f>IF(G28&lt;&gt;"",G28,"")</f>
        <v>Демонтажные работы</v>
      </c>
      <c r="H37">
        <v>0</v>
      </c>
      <c r="O37">
        <f t="shared" ref="O37:T37" si="30">ROUND(AB37,2)</f>
        <v>110722.68</v>
      </c>
      <c r="P37">
        <f t="shared" si="30"/>
        <v>0</v>
      </c>
      <c r="Q37">
        <f t="shared" si="30"/>
        <v>1062.1600000000001</v>
      </c>
      <c r="R37">
        <f t="shared" si="30"/>
        <v>39.29</v>
      </c>
      <c r="S37">
        <f t="shared" si="30"/>
        <v>109660.52</v>
      </c>
      <c r="T37">
        <f t="shared" si="30"/>
        <v>0</v>
      </c>
      <c r="U37">
        <f>AH37</f>
        <v>329.59876000000003</v>
      </c>
      <c r="V37">
        <f>AI37</f>
        <v>0</v>
      </c>
      <c r="W37">
        <f>ROUND(AJ37,2)</f>
        <v>0</v>
      </c>
      <c r="X37">
        <f>ROUND(AK37,2)</f>
        <v>76762.37</v>
      </c>
      <c r="Y37">
        <f>ROUND(AL37,2)</f>
        <v>10966.06</v>
      </c>
      <c r="AB37">
        <f>ROUND(SUMIF(AA32:AA35,"=31628898",O32:O35),2)</f>
        <v>110722.68</v>
      </c>
      <c r="AC37">
        <f>ROUND(SUMIF(AA32:AA35,"=31628898",P32:P35),2)</f>
        <v>0</v>
      </c>
      <c r="AD37">
        <f>ROUND(SUMIF(AA32:AA35,"=31628898",Q32:Q35),2)</f>
        <v>1062.1600000000001</v>
      </c>
      <c r="AE37">
        <f>ROUND(SUMIF(AA32:AA35,"=31628898",R32:R35),2)</f>
        <v>39.29</v>
      </c>
      <c r="AF37">
        <f>ROUND(SUMIF(AA32:AA35,"=31628898",S32:S35),2)</f>
        <v>109660.52</v>
      </c>
      <c r="AG37">
        <f>ROUND(SUMIF(AA32:AA35,"=31628898",T32:T35),2)</f>
        <v>0</v>
      </c>
      <c r="AH37">
        <f>SUMIF(AA32:AA35,"=31628898",U32:U35)</f>
        <v>329.59876000000003</v>
      </c>
      <c r="AI37">
        <f>SUMIF(AA32:AA35,"=31628898",V32:V35)</f>
        <v>0</v>
      </c>
      <c r="AJ37">
        <f>ROUND(SUMIF(AA32:AA35,"=31628898",W32:W35),2)</f>
        <v>0</v>
      </c>
      <c r="AK37">
        <f>ROUND(SUMIF(AA32:AA35,"=31628898",X32:X35),2)</f>
        <v>76762.37</v>
      </c>
      <c r="AL37">
        <f>ROUND(SUMIF(AA32:AA35,"=31628898",Y32:Y35),2)</f>
        <v>10966.06</v>
      </c>
      <c r="AO37">
        <f t="shared" ref="AO37:BD37" si="31">ROUND(BX37,2)</f>
        <v>0</v>
      </c>
      <c r="AP37">
        <f t="shared" si="31"/>
        <v>0</v>
      </c>
      <c r="AQ37">
        <f t="shared" si="31"/>
        <v>0</v>
      </c>
      <c r="AR37">
        <f t="shared" si="31"/>
        <v>198493.54</v>
      </c>
      <c r="AS37">
        <f t="shared" si="31"/>
        <v>0</v>
      </c>
      <c r="AT37">
        <f t="shared" si="31"/>
        <v>0</v>
      </c>
      <c r="AU37">
        <f t="shared" si="31"/>
        <v>198493.54</v>
      </c>
      <c r="AV37">
        <f t="shared" si="31"/>
        <v>0</v>
      </c>
      <c r="AW37">
        <f t="shared" si="31"/>
        <v>0</v>
      </c>
      <c r="AX37">
        <f t="shared" si="31"/>
        <v>0</v>
      </c>
      <c r="AY37">
        <f t="shared" si="31"/>
        <v>0</v>
      </c>
      <c r="AZ37">
        <f t="shared" si="31"/>
        <v>0</v>
      </c>
      <c r="BA37">
        <f t="shared" si="31"/>
        <v>0</v>
      </c>
      <c r="BB37">
        <f t="shared" si="31"/>
        <v>0</v>
      </c>
      <c r="BC37">
        <f t="shared" si="31"/>
        <v>0</v>
      </c>
      <c r="BD37">
        <f t="shared" si="31"/>
        <v>0</v>
      </c>
      <c r="BX37">
        <f>ROUND(SUMIF(AA32:AA35,"=31628898",FQ32:FQ35),2)</f>
        <v>0</v>
      </c>
      <c r="BY37">
        <f>ROUND(SUMIF(AA32:AA35,"=31628898",FR32:FR35),2)</f>
        <v>0</v>
      </c>
      <c r="BZ37">
        <f>ROUND(SUMIF(AA32:AA35,"=31628898",GL32:GL35),2)</f>
        <v>0</v>
      </c>
      <c r="CA37">
        <f>ROUND(SUMIF(AA32:AA35,"=31628898",GM32:GM35),2)</f>
        <v>198493.54</v>
      </c>
      <c r="CB37">
        <f>ROUND(SUMIF(AA32:AA35,"=31628898",GN32:GN35),2)</f>
        <v>0</v>
      </c>
      <c r="CC37">
        <f>ROUND(SUMIF(AA32:AA35,"=31628898",GO32:GO35),2)</f>
        <v>0</v>
      </c>
      <c r="CD37">
        <f>ROUND(SUMIF(AA32:AA35,"=31628898",GP32:GP35),2)</f>
        <v>198493.54</v>
      </c>
      <c r="CE37">
        <f>AC37-BX37</f>
        <v>0</v>
      </c>
      <c r="CF37">
        <f>AC37-BY37</f>
        <v>0</v>
      </c>
      <c r="CG37">
        <f>BX37-BZ37</f>
        <v>0</v>
      </c>
      <c r="CH37">
        <f>AC37-BX37-BY37+BZ37</f>
        <v>0</v>
      </c>
      <c r="CI37">
        <f>BY37-BZ37</f>
        <v>0</v>
      </c>
      <c r="CJ37">
        <f>ROUND(SUMIF(AA32:AA35,"=31628898",GX32:GX35),2)</f>
        <v>0</v>
      </c>
      <c r="CK37">
        <f>ROUND(SUMIF(AA32:AA35,"=31628898",GY32:GY35),2)</f>
        <v>0</v>
      </c>
      <c r="CL37">
        <f>ROUND(SUMIF(AA32:AA35,"=31628898",GZ32:GZ35),2)</f>
        <v>0</v>
      </c>
      <c r="CM37">
        <f>ROUND(SUMIF(AA32:AA35,"=31628898",HD32:HD35),2)</f>
        <v>0</v>
      </c>
      <c r="GX37">
        <v>0</v>
      </c>
    </row>
    <row r="39" spans="1:245" x14ac:dyDescent="0.25">
      <c r="A39">
        <v>50</v>
      </c>
      <c r="B39">
        <v>0</v>
      </c>
      <c r="C39">
        <v>0</v>
      </c>
      <c r="D39">
        <v>1</v>
      </c>
      <c r="E39">
        <v>201</v>
      </c>
      <c r="F39">
        <f>ROUND(Source!O37,O39)</f>
        <v>110722.68</v>
      </c>
      <c r="G39" t="s">
        <v>40</v>
      </c>
      <c r="H39" t="s">
        <v>41</v>
      </c>
      <c r="K39">
        <v>201</v>
      </c>
      <c r="L39">
        <v>1</v>
      </c>
      <c r="M39">
        <v>3</v>
      </c>
      <c r="N39" t="s">
        <v>3</v>
      </c>
      <c r="O39">
        <v>2</v>
      </c>
      <c r="W39">
        <v>110722.68</v>
      </c>
      <c r="X39">
        <v>1</v>
      </c>
      <c r="Y39">
        <v>110722.68</v>
      </c>
    </row>
    <row r="40" spans="1:245" x14ac:dyDescent="0.25">
      <c r="A40">
        <v>50</v>
      </c>
      <c r="B40">
        <v>0</v>
      </c>
      <c r="C40">
        <v>0</v>
      </c>
      <c r="D40">
        <v>1</v>
      </c>
      <c r="E40">
        <v>202</v>
      </c>
      <c r="F40">
        <f>ROUND(Source!P37,O40)</f>
        <v>0</v>
      </c>
      <c r="G40" t="s">
        <v>42</v>
      </c>
      <c r="H40" t="s">
        <v>43</v>
      </c>
      <c r="K40">
        <v>202</v>
      </c>
      <c r="L40">
        <v>2</v>
      </c>
      <c r="M40">
        <v>3</v>
      </c>
      <c r="N40" t="s">
        <v>3</v>
      </c>
      <c r="O40">
        <v>2</v>
      </c>
      <c r="W40">
        <v>0</v>
      </c>
      <c r="X40">
        <v>1</v>
      </c>
      <c r="Y40">
        <v>0</v>
      </c>
    </row>
    <row r="41" spans="1:245" x14ac:dyDescent="0.25">
      <c r="A41">
        <v>50</v>
      </c>
      <c r="B41">
        <v>0</v>
      </c>
      <c r="C41">
        <v>0</v>
      </c>
      <c r="D41">
        <v>1</v>
      </c>
      <c r="E41">
        <v>222</v>
      </c>
      <c r="F41">
        <f>ROUND(Source!AO37,O41)</f>
        <v>0</v>
      </c>
      <c r="G41" t="s">
        <v>44</v>
      </c>
      <c r="H41" t="s">
        <v>45</v>
      </c>
      <c r="K41">
        <v>222</v>
      </c>
      <c r="L41">
        <v>3</v>
      </c>
      <c r="M41">
        <v>3</v>
      </c>
      <c r="N41" t="s">
        <v>3</v>
      </c>
      <c r="O41">
        <v>2</v>
      </c>
      <c r="W41">
        <v>0</v>
      </c>
      <c r="X41">
        <v>1</v>
      </c>
      <c r="Y41">
        <v>0</v>
      </c>
    </row>
    <row r="42" spans="1:245" x14ac:dyDescent="0.25">
      <c r="A42">
        <v>50</v>
      </c>
      <c r="B42">
        <v>0</v>
      </c>
      <c r="C42">
        <v>0</v>
      </c>
      <c r="D42">
        <v>1</v>
      </c>
      <c r="E42">
        <v>225</v>
      </c>
      <c r="F42">
        <f>ROUND(Source!AV37,O42)</f>
        <v>0</v>
      </c>
      <c r="G42" t="s">
        <v>46</v>
      </c>
      <c r="H42" t="s">
        <v>47</v>
      </c>
      <c r="K42">
        <v>225</v>
      </c>
      <c r="L42">
        <v>4</v>
      </c>
      <c r="M42">
        <v>3</v>
      </c>
      <c r="N42" t="s">
        <v>3</v>
      </c>
      <c r="O42">
        <v>2</v>
      </c>
      <c r="W42">
        <v>0</v>
      </c>
      <c r="X42">
        <v>1</v>
      </c>
      <c r="Y42">
        <v>0</v>
      </c>
    </row>
    <row r="43" spans="1:245" x14ac:dyDescent="0.25">
      <c r="A43">
        <v>50</v>
      </c>
      <c r="B43">
        <v>0</v>
      </c>
      <c r="C43">
        <v>0</v>
      </c>
      <c r="D43">
        <v>1</v>
      </c>
      <c r="E43">
        <v>226</v>
      </c>
      <c r="F43">
        <f>ROUND(Source!AW37,O43)</f>
        <v>0</v>
      </c>
      <c r="G43" t="s">
        <v>48</v>
      </c>
      <c r="H43" t="s">
        <v>49</v>
      </c>
      <c r="K43">
        <v>226</v>
      </c>
      <c r="L43">
        <v>5</v>
      </c>
      <c r="M43">
        <v>3</v>
      </c>
      <c r="N43" t="s">
        <v>3</v>
      </c>
      <c r="O43">
        <v>2</v>
      </c>
      <c r="W43">
        <v>0</v>
      </c>
      <c r="X43">
        <v>1</v>
      </c>
      <c r="Y43">
        <v>0</v>
      </c>
    </row>
    <row r="44" spans="1:245" x14ac:dyDescent="0.25">
      <c r="A44">
        <v>50</v>
      </c>
      <c r="B44">
        <v>0</v>
      </c>
      <c r="C44">
        <v>0</v>
      </c>
      <c r="D44">
        <v>1</v>
      </c>
      <c r="E44">
        <v>227</v>
      </c>
      <c r="F44">
        <f>ROUND(Source!AX37,O44)</f>
        <v>0</v>
      </c>
      <c r="G44" t="s">
        <v>50</v>
      </c>
      <c r="H44" t="s">
        <v>51</v>
      </c>
      <c r="K44">
        <v>227</v>
      </c>
      <c r="L44">
        <v>6</v>
      </c>
      <c r="M44">
        <v>3</v>
      </c>
      <c r="N44" t="s">
        <v>3</v>
      </c>
      <c r="O44">
        <v>2</v>
      </c>
      <c r="W44">
        <v>0</v>
      </c>
      <c r="X44">
        <v>1</v>
      </c>
      <c r="Y44">
        <v>0</v>
      </c>
    </row>
    <row r="45" spans="1:245" x14ac:dyDescent="0.25">
      <c r="A45">
        <v>50</v>
      </c>
      <c r="B45">
        <v>0</v>
      </c>
      <c r="C45">
        <v>0</v>
      </c>
      <c r="D45">
        <v>1</v>
      </c>
      <c r="E45">
        <v>228</v>
      </c>
      <c r="F45">
        <f>ROUND(Source!AY37,O45)</f>
        <v>0</v>
      </c>
      <c r="G45" t="s">
        <v>52</v>
      </c>
      <c r="H45" t="s">
        <v>53</v>
      </c>
      <c r="K45">
        <v>228</v>
      </c>
      <c r="L45">
        <v>7</v>
      </c>
      <c r="M45">
        <v>3</v>
      </c>
      <c r="N45" t="s">
        <v>3</v>
      </c>
      <c r="O45">
        <v>2</v>
      </c>
      <c r="W45">
        <v>0</v>
      </c>
      <c r="X45">
        <v>1</v>
      </c>
      <c r="Y45">
        <v>0</v>
      </c>
    </row>
    <row r="46" spans="1:245" x14ac:dyDescent="0.25">
      <c r="A46">
        <v>50</v>
      </c>
      <c r="B46">
        <v>0</v>
      </c>
      <c r="C46">
        <v>0</v>
      </c>
      <c r="D46">
        <v>1</v>
      </c>
      <c r="E46">
        <v>216</v>
      </c>
      <c r="F46">
        <f>ROUND(Source!AP37,O46)</f>
        <v>0</v>
      </c>
      <c r="G46" t="s">
        <v>54</v>
      </c>
      <c r="H46" t="s">
        <v>55</v>
      </c>
      <c r="K46">
        <v>216</v>
      </c>
      <c r="L46">
        <v>8</v>
      </c>
      <c r="M46">
        <v>3</v>
      </c>
      <c r="N46" t="s">
        <v>3</v>
      </c>
      <c r="O46">
        <v>2</v>
      </c>
      <c r="W46">
        <v>0</v>
      </c>
      <c r="X46">
        <v>1</v>
      </c>
      <c r="Y46">
        <v>0</v>
      </c>
    </row>
    <row r="47" spans="1:245" x14ac:dyDescent="0.25">
      <c r="A47">
        <v>50</v>
      </c>
      <c r="B47">
        <v>0</v>
      </c>
      <c r="C47">
        <v>0</v>
      </c>
      <c r="D47">
        <v>1</v>
      </c>
      <c r="E47">
        <v>223</v>
      </c>
      <c r="F47">
        <f>ROUND(Source!AQ37,O47)</f>
        <v>0</v>
      </c>
      <c r="G47" t="s">
        <v>56</v>
      </c>
      <c r="H47" t="s">
        <v>57</v>
      </c>
      <c r="K47">
        <v>223</v>
      </c>
      <c r="L47">
        <v>9</v>
      </c>
      <c r="M47">
        <v>3</v>
      </c>
      <c r="N47" t="s">
        <v>3</v>
      </c>
      <c r="O47">
        <v>2</v>
      </c>
      <c r="W47">
        <v>0</v>
      </c>
      <c r="X47">
        <v>1</v>
      </c>
      <c r="Y47">
        <v>0</v>
      </c>
    </row>
    <row r="48" spans="1:245" x14ac:dyDescent="0.25">
      <c r="A48">
        <v>50</v>
      </c>
      <c r="B48">
        <v>0</v>
      </c>
      <c r="C48">
        <v>0</v>
      </c>
      <c r="D48">
        <v>1</v>
      </c>
      <c r="E48">
        <v>229</v>
      </c>
      <c r="F48">
        <f>ROUND(Source!AZ37,O48)</f>
        <v>0</v>
      </c>
      <c r="G48" t="s">
        <v>58</v>
      </c>
      <c r="H48" t="s">
        <v>59</v>
      </c>
      <c r="K48">
        <v>229</v>
      </c>
      <c r="L48">
        <v>10</v>
      </c>
      <c r="M48">
        <v>3</v>
      </c>
      <c r="N48" t="s">
        <v>3</v>
      </c>
      <c r="O48">
        <v>2</v>
      </c>
      <c r="W48">
        <v>0</v>
      </c>
      <c r="X48">
        <v>1</v>
      </c>
      <c r="Y48">
        <v>0</v>
      </c>
    </row>
    <row r="49" spans="1:25" x14ac:dyDescent="0.25">
      <c r="A49">
        <v>50</v>
      </c>
      <c r="B49">
        <v>0</v>
      </c>
      <c r="C49">
        <v>0</v>
      </c>
      <c r="D49">
        <v>1</v>
      </c>
      <c r="E49">
        <v>203</v>
      </c>
      <c r="F49">
        <f>ROUND(Source!Q37,O49)</f>
        <v>1062.1600000000001</v>
      </c>
      <c r="G49" t="s">
        <v>60</v>
      </c>
      <c r="H49" t="s">
        <v>61</v>
      </c>
      <c r="K49">
        <v>203</v>
      </c>
      <c r="L49">
        <v>11</v>
      </c>
      <c r="M49">
        <v>3</v>
      </c>
      <c r="N49" t="s">
        <v>3</v>
      </c>
      <c r="O49">
        <v>2</v>
      </c>
      <c r="W49">
        <v>1062.1600000000001</v>
      </c>
      <c r="X49">
        <v>1</v>
      </c>
      <c r="Y49">
        <v>1062.1600000000001</v>
      </c>
    </row>
    <row r="50" spans="1:25" x14ac:dyDescent="0.25">
      <c r="A50">
        <v>50</v>
      </c>
      <c r="B50">
        <v>0</v>
      </c>
      <c r="C50">
        <v>0</v>
      </c>
      <c r="D50">
        <v>1</v>
      </c>
      <c r="E50">
        <v>231</v>
      </c>
      <c r="F50">
        <f>ROUND(Source!BB37,O50)</f>
        <v>0</v>
      </c>
      <c r="G50" t="s">
        <v>62</v>
      </c>
      <c r="H50" t="s">
        <v>63</v>
      </c>
      <c r="K50">
        <v>231</v>
      </c>
      <c r="L50">
        <v>12</v>
      </c>
      <c r="M50">
        <v>3</v>
      </c>
      <c r="N50" t="s">
        <v>3</v>
      </c>
      <c r="O50">
        <v>2</v>
      </c>
      <c r="W50">
        <v>0</v>
      </c>
      <c r="X50">
        <v>1</v>
      </c>
      <c r="Y50">
        <v>0</v>
      </c>
    </row>
    <row r="51" spans="1:25" x14ac:dyDescent="0.25">
      <c r="A51">
        <v>50</v>
      </c>
      <c r="B51">
        <v>0</v>
      </c>
      <c r="C51">
        <v>0</v>
      </c>
      <c r="D51">
        <v>1</v>
      </c>
      <c r="E51">
        <v>204</v>
      </c>
      <c r="F51">
        <f>ROUND(Source!R37,O51)</f>
        <v>39.29</v>
      </c>
      <c r="G51" t="s">
        <v>64</v>
      </c>
      <c r="H51" t="s">
        <v>65</v>
      </c>
      <c r="K51">
        <v>204</v>
      </c>
      <c r="L51">
        <v>13</v>
      </c>
      <c r="M51">
        <v>3</v>
      </c>
      <c r="N51" t="s">
        <v>3</v>
      </c>
      <c r="O51">
        <v>2</v>
      </c>
      <c r="W51">
        <v>39.29</v>
      </c>
      <c r="X51">
        <v>1</v>
      </c>
      <c r="Y51">
        <v>39.29</v>
      </c>
    </row>
    <row r="52" spans="1:25" x14ac:dyDescent="0.25">
      <c r="A52">
        <v>50</v>
      </c>
      <c r="B52">
        <v>0</v>
      </c>
      <c r="C52">
        <v>0</v>
      </c>
      <c r="D52">
        <v>1</v>
      </c>
      <c r="E52">
        <v>205</v>
      </c>
      <c r="F52">
        <f>ROUND(Source!S37,O52)</f>
        <v>109660.52</v>
      </c>
      <c r="G52" t="s">
        <v>66</v>
      </c>
      <c r="H52" t="s">
        <v>67</v>
      </c>
      <c r="K52">
        <v>205</v>
      </c>
      <c r="L52">
        <v>14</v>
      </c>
      <c r="M52">
        <v>3</v>
      </c>
      <c r="N52" t="s">
        <v>3</v>
      </c>
      <c r="O52">
        <v>2</v>
      </c>
      <c r="W52">
        <v>109660.52</v>
      </c>
      <c r="X52">
        <v>1</v>
      </c>
      <c r="Y52">
        <v>109660.52</v>
      </c>
    </row>
    <row r="53" spans="1:25" x14ac:dyDescent="0.25">
      <c r="A53">
        <v>50</v>
      </c>
      <c r="B53">
        <v>0</v>
      </c>
      <c r="C53">
        <v>0</v>
      </c>
      <c r="D53">
        <v>1</v>
      </c>
      <c r="E53">
        <v>232</v>
      </c>
      <c r="F53">
        <f>ROUND(Source!BC37,O53)</f>
        <v>0</v>
      </c>
      <c r="G53" t="s">
        <v>68</v>
      </c>
      <c r="H53" t="s">
        <v>69</v>
      </c>
      <c r="K53">
        <v>232</v>
      </c>
      <c r="L53">
        <v>15</v>
      </c>
      <c r="M53">
        <v>3</v>
      </c>
      <c r="N53" t="s">
        <v>3</v>
      </c>
      <c r="O53">
        <v>2</v>
      </c>
      <c r="W53">
        <v>0</v>
      </c>
      <c r="X53">
        <v>1</v>
      </c>
      <c r="Y53">
        <v>0</v>
      </c>
    </row>
    <row r="54" spans="1:25" x14ac:dyDescent="0.25">
      <c r="A54">
        <v>50</v>
      </c>
      <c r="B54">
        <v>0</v>
      </c>
      <c r="C54">
        <v>0</v>
      </c>
      <c r="D54">
        <v>1</v>
      </c>
      <c r="E54">
        <v>214</v>
      </c>
      <c r="F54">
        <f>ROUND(Source!AS37,O54)</f>
        <v>0</v>
      </c>
      <c r="G54" t="s">
        <v>70</v>
      </c>
      <c r="H54" t="s">
        <v>71</v>
      </c>
      <c r="K54">
        <v>214</v>
      </c>
      <c r="L54">
        <v>16</v>
      </c>
      <c r="M54">
        <v>3</v>
      </c>
      <c r="N54" t="s">
        <v>3</v>
      </c>
      <c r="O54">
        <v>2</v>
      </c>
      <c r="W54">
        <v>0</v>
      </c>
      <c r="X54">
        <v>1</v>
      </c>
      <c r="Y54">
        <v>0</v>
      </c>
    </row>
    <row r="55" spans="1:25" x14ac:dyDescent="0.25">
      <c r="A55">
        <v>50</v>
      </c>
      <c r="B55">
        <v>0</v>
      </c>
      <c r="C55">
        <v>0</v>
      </c>
      <c r="D55">
        <v>1</v>
      </c>
      <c r="E55">
        <v>215</v>
      </c>
      <c r="F55">
        <f>ROUND(Source!AT37,O55)</f>
        <v>0</v>
      </c>
      <c r="G55" t="s">
        <v>72</v>
      </c>
      <c r="H55" t="s">
        <v>73</v>
      </c>
      <c r="K55">
        <v>215</v>
      </c>
      <c r="L55">
        <v>17</v>
      </c>
      <c r="M55">
        <v>3</v>
      </c>
      <c r="N55" t="s">
        <v>3</v>
      </c>
      <c r="O55">
        <v>2</v>
      </c>
      <c r="W55">
        <v>0</v>
      </c>
      <c r="X55">
        <v>1</v>
      </c>
      <c r="Y55">
        <v>0</v>
      </c>
    </row>
    <row r="56" spans="1:25" x14ac:dyDescent="0.25">
      <c r="A56">
        <v>50</v>
      </c>
      <c r="B56">
        <v>0</v>
      </c>
      <c r="C56">
        <v>0</v>
      </c>
      <c r="D56">
        <v>1</v>
      </c>
      <c r="E56">
        <v>217</v>
      </c>
      <c r="F56">
        <f>ROUND(Source!AU37,O56)</f>
        <v>198493.54</v>
      </c>
      <c r="G56" t="s">
        <v>74</v>
      </c>
      <c r="H56" t="s">
        <v>75</v>
      </c>
      <c r="K56">
        <v>217</v>
      </c>
      <c r="L56">
        <v>18</v>
      </c>
      <c r="M56">
        <v>3</v>
      </c>
      <c r="N56" t="s">
        <v>3</v>
      </c>
      <c r="O56">
        <v>2</v>
      </c>
      <c r="W56">
        <v>198493.54</v>
      </c>
      <c r="X56">
        <v>1</v>
      </c>
      <c r="Y56">
        <v>198493.54</v>
      </c>
    </row>
    <row r="57" spans="1:25" x14ac:dyDescent="0.25">
      <c r="A57">
        <v>50</v>
      </c>
      <c r="B57">
        <v>0</v>
      </c>
      <c r="C57">
        <v>0</v>
      </c>
      <c r="D57">
        <v>1</v>
      </c>
      <c r="E57">
        <v>230</v>
      </c>
      <c r="F57">
        <f>ROUND(Source!BA37,O57)</f>
        <v>0</v>
      </c>
      <c r="G57" t="s">
        <v>76</v>
      </c>
      <c r="H57" t="s">
        <v>77</v>
      </c>
      <c r="K57">
        <v>230</v>
      </c>
      <c r="L57">
        <v>19</v>
      </c>
      <c r="M57">
        <v>3</v>
      </c>
      <c r="N57" t="s">
        <v>3</v>
      </c>
      <c r="O57">
        <v>2</v>
      </c>
      <c r="W57">
        <v>0</v>
      </c>
      <c r="X57">
        <v>1</v>
      </c>
      <c r="Y57">
        <v>0</v>
      </c>
    </row>
    <row r="58" spans="1:25" x14ac:dyDescent="0.25">
      <c r="A58">
        <v>50</v>
      </c>
      <c r="B58">
        <v>0</v>
      </c>
      <c r="C58">
        <v>0</v>
      </c>
      <c r="D58">
        <v>1</v>
      </c>
      <c r="E58">
        <v>206</v>
      </c>
      <c r="F58">
        <f>ROUND(Source!T37,O58)</f>
        <v>0</v>
      </c>
      <c r="G58" t="s">
        <v>78</v>
      </c>
      <c r="H58" t="s">
        <v>79</v>
      </c>
      <c r="K58">
        <v>206</v>
      </c>
      <c r="L58">
        <v>20</v>
      </c>
      <c r="M58">
        <v>3</v>
      </c>
      <c r="N58" t="s">
        <v>3</v>
      </c>
      <c r="O58">
        <v>2</v>
      </c>
      <c r="W58">
        <v>0</v>
      </c>
      <c r="X58">
        <v>1</v>
      </c>
      <c r="Y58">
        <v>0</v>
      </c>
    </row>
    <row r="59" spans="1:25" x14ac:dyDescent="0.25">
      <c r="A59">
        <v>50</v>
      </c>
      <c r="B59">
        <v>0</v>
      </c>
      <c r="C59">
        <v>0</v>
      </c>
      <c r="D59">
        <v>1</v>
      </c>
      <c r="E59">
        <v>207</v>
      </c>
      <c r="F59">
        <f>Source!U37</f>
        <v>329.59876000000003</v>
      </c>
      <c r="G59" t="s">
        <v>80</v>
      </c>
      <c r="H59" t="s">
        <v>81</v>
      </c>
      <c r="K59">
        <v>207</v>
      </c>
      <c r="L59">
        <v>21</v>
      </c>
      <c r="M59">
        <v>3</v>
      </c>
      <c r="N59" t="s">
        <v>3</v>
      </c>
      <c r="O59">
        <v>-1</v>
      </c>
      <c r="W59">
        <v>329.59876000000003</v>
      </c>
      <c r="X59">
        <v>1</v>
      </c>
      <c r="Y59">
        <v>329.59876000000003</v>
      </c>
    </row>
    <row r="60" spans="1:25" x14ac:dyDescent="0.25">
      <c r="A60">
        <v>50</v>
      </c>
      <c r="B60">
        <v>0</v>
      </c>
      <c r="C60">
        <v>0</v>
      </c>
      <c r="D60">
        <v>1</v>
      </c>
      <c r="E60">
        <v>208</v>
      </c>
      <c r="F60">
        <f>Source!V37</f>
        <v>0</v>
      </c>
      <c r="G60" t="s">
        <v>82</v>
      </c>
      <c r="H60" t="s">
        <v>83</v>
      </c>
      <c r="K60">
        <v>208</v>
      </c>
      <c r="L60">
        <v>22</v>
      </c>
      <c r="M60">
        <v>3</v>
      </c>
      <c r="N60" t="s">
        <v>3</v>
      </c>
      <c r="O60">
        <v>-1</v>
      </c>
      <c r="W60">
        <v>0</v>
      </c>
      <c r="X60">
        <v>1</v>
      </c>
      <c r="Y60">
        <v>0</v>
      </c>
    </row>
    <row r="61" spans="1:25" x14ac:dyDescent="0.25">
      <c r="A61">
        <v>50</v>
      </c>
      <c r="B61">
        <v>0</v>
      </c>
      <c r="C61">
        <v>0</v>
      </c>
      <c r="D61">
        <v>1</v>
      </c>
      <c r="E61">
        <v>209</v>
      </c>
      <c r="F61">
        <f>ROUND(Source!W37,O61)</f>
        <v>0</v>
      </c>
      <c r="G61" t="s">
        <v>84</v>
      </c>
      <c r="H61" t="s">
        <v>85</v>
      </c>
      <c r="K61">
        <v>209</v>
      </c>
      <c r="L61">
        <v>23</v>
      </c>
      <c r="M61">
        <v>3</v>
      </c>
      <c r="N61" t="s">
        <v>3</v>
      </c>
      <c r="O61">
        <v>2</v>
      </c>
      <c r="W61">
        <v>0</v>
      </c>
      <c r="X61">
        <v>1</v>
      </c>
      <c r="Y61">
        <v>0</v>
      </c>
    </row>
    <row r="62" spans="1:25" x14ac:dyDescent="0.25">
      <c r="A62">
        <v>50</v>
      </c>
      <c r="B62">
        <v>0</v>
      </c>
      <c r="C62">
        <v>0</v>
      </c>
      <c r="D62">
        <v>1</v>
      </c>
      <c r="E62">
        <v>233</v>
      </c>
      <c r="F62">
        <f>ROUND(Source!BD37,O62)</f>
        <v>0</v>
      </c>
      <c r="G62" t="s">
        <v>86</v>
      </c>
      <c r="H62" t="s">
        <v>87</v>
      </c>
      <c r="K62">
        <v>233</v>
      </c>
      <c r="L62">
        <v>24</v>
      </c>
      <c r="M62">
        <v>3</v>
      </c>
      <c r="N62" t="s">
        <v>3</v>
      </c>
      <c r="O62">
        <v>2</v>
      </c>
      <c r="W62">
        <v>0</v>
      </c>
      <c r="X62">
        <v>1</v>
      </c>
      <c r="Y62">
        <v>0</v>
      </c>
    </row>
    <row r="63" spans="1:25" x14ac:dyDescent="0.25">
      <c r="A63">
        <v>50</v>
      </c>
      <c r="B63">
        <v>0</v>
      </c>
      <c r="C63">
        <v>0</v>
      </c>
      <c r="D63">
        <v>1</v>
      </c>
      <c r="E63">
        <v>210</v>
      </c>
      <c r="F63">
        <f>ROUND(Source!X37,O63)</f>
        <v>76762.37</v>
      </c>
      <c r="G63" t="s">
        <v>88</v>
      </c>
      <c r="H63" t="s">
        <v>89</v>
      </c>
      <c r="K63">
        <v>210</v>
      </c>
      <c r="L63">
        <v>25</v>
      </c>
      <c r="M63">
        <v>3</v>
      </c>
      <c r="N63" t="s">
        <v>3</v>
      </c>
      <c r="O63">
        <v>2</v>
      </c>
      <c r="W63">
        <v>76762.37</v>
      </c>
      <c r="X63">
        <v>1</v>
      </c>
      <c r="Y63">
        <v>76762.37</v>
      </c>
    </row>
    <row r="64" spans="1:25" x14ac:dyDescent="0.25">
      <c r="A64">
        <v>50</v>
      </c>
      <c r="B64">
        <v>0</v>
      </c>
      <c r="C64">
        <v>0</v>
      </c>
      <c r="D64">
        <v>1</v>
      </c>
      <c r="E64">
        <v>211</v>
      </c>
      <c r="F64">
        <f>ROUND(Source!Y37,O64)</f>
        <v>10966.06</v>
      </c>
      <c r="G64" t="s">
        <v>90</v>
      </c>
      <c r="H64" t="s">
        <v>91</v>
      </c>
      <c r="K64">
        <v>211</v>
      </c>
      <c r="L64">
        <v>26</v>
      </c>
      <c r="M64">
        <v>3</v>
      </c>
      <c r="N64" t="s">
        <v>3</v>
      </c>
      <c r="O64">
        <v>2</v>
      </c>
      <c r="W64">
        <v>10966.06</v>
      </c>
      <c r="X64">
        <v>1</v>
      </c>
      <c r="Y64">
        <v>10966.06</v>
      </c>
    </row>
    <row r="65" spans="1:245" x14ac:dyDescent="0.25">
      <c r="A65">
        <v>50</v>
      </c>
      <c r="B65">
        <v>0</v>
      </c>
      <c r="C65">
        <v>0</v>
      </c>
      <c r="D65">
        <v>1</v>
      </c>
      <c r="E65">
        <v>224</v>
      </c>
      <c r="F65">
        <f>ROUND(Source!AR37,O65)</f>
        <v>198493.54</v>
      </c>
      <c r="G65" t="s">
        <v>92</v>
      </c>
      <c r="H65" t="s">
        <v>93</v>
      </c>
      <c r="K65">
        <v>224</v>
      </c>
      <c r="L65">
        <v>27</v>
      </c>
      <c r="M65">
        <v>3</v>
      </c>
      <c r="N65" t="s">
        <v>3</v>
      </c>
      <c r="O65">
        <v>2</v>
      </c>
      <c r="W65">
        <v>198493.54</v>
      </c>
      <c r="X65">
        <v>1</v>
      </c>
      <c r="Y65">
        <v>198493.54</v>
      </c>
    </row>
    <row r="67" spans="1:245" x14ac:dyDescent="0.25">
      <c r="A67">
        <v>5</v>
      </c>
      <c r="B67">
        <v>1</v>
      </c>
      <c r="D67">
        <f>ROW(A80)</f>
        <v>80</v>
      </c>
      <c r="F67" t="s">
        <v>15</v>
      </c>
      <c r="G67" t="s">
        <v>94</v>
      </c>
      <c r="H67" t="s">
        <v>3</v>
      </c>
      <c r="I67">
        <v>0</v>
      </c>
      <c r="K67">
        <v>0</v>
      </c>
      <c r="M67" t="s">
        <v>3</v>
      </c>
      <c r="S67">
        <v>0</v>
      </c>
      <c r="U67" t="s">
        <v>3</v>
      </c>
      <c r="V67">
        <v>0</v>
      </c>
      <c r="AB67" t="s">
        <v>3</v>
      </c>
      <c r="AC67" t="s">
        <v>3</v>
      </c>
      <c r="AD67" t="s">
        <v>3</v>
      </c>
      <c r="AE67" t="s">
        <v>3</v>
      </c>
      <c r="AF67" t="s">
        <v>3</v>
      </c>
      <c r="AG67" t="s">
        <v>3</v>
      </c>
      <c r="AP67" t="s">
        <v>3</v>
      </c>
      <c r="AQ67" t="s">
        <v>3</v>
      </c>
      <c r="AR67" t="s">
        <v>3</v>
      </c>
      <c r="AZ67" t="s">
        <v>3</v>
      </c>
      <c r="BB67" t="s">
        <v>3</v>
      </c>
      <c r="BC67" t="s">
        <v>3</v>
      </c>
      <c r="BD67" t="s">
        <v>3</v>
      </c>
      <c r="BE67" t="s">
        <v>3</v>
      </c>
      <c r="BF67" t="s">
        <v>3</v>
      </c>
      <c r="BG67" t="s">
        <v>3</v>
      </c>
      <c r="BH67" t="s">
        <v>3</v>
      </c>
      <c r="BI67" t="s">
        <v>3</v>
      </c>
      <c r="BJ67" t="s">
        <v>3</v>
      </c>
      <c r="BK67" t="s">
        <v>3</v>
      </c>
      <c r="BL67" t="s">
        <v>3</v>
      </c>
      <c r="BM67" t="s">
        <v>3</v>
      </c>
      <c r="BN67" t="s">
        <v>3</v>
      </c>
      <c r="BO67" t="s">
        <v>3</v>
      </c>
      <c r="BP67" t="s">
        <v>3</v>
      </c>
      <c r="BX67">
        <v>0</v>
      </c>
      <c r="CJ67">
        <v>0</v>
      </c>
    </row>
    <row r="69" spans="1:245" x14ac:dyDescent="0.25">
      <c r="A69">
        <v>52</v>
      </c>
      <c r="B69">
        <f t="shared" ref="B69:G69" si="32">B80</f>
        <v>1</v>
      </c>
      <c r="C69">
        <f t="shared" si="32"/>
        <v>5</v>
      </c>
      <c r="D69">
        <f t="shared" si="32"/>
        <v>67</v>
      </c>
      <c r="E69">
        <f t="shared" si="32"/>
        <v>0</v>
      </c>
      <c r="F69" t="str">
        <f t="shared" si="32"/>
        <v>Новый подраздел</v>
      </c>
      <c r="G69" t="str">
        <f t="shared" si="32"/>
        <v>Монтажные работы</v>
      </c>
      <c r="O69">
        <f t="shared" ref="O69:AT69" si="33">O80</f>
        <v>654020.85</v>
      </c>
      <c r="P69">
        <f t="shared" si="33"/>
        <v>615370.69999999995</v>
      </c>
      <c r="Q69">
        <f t="shared" si="33"/>
        <v>1405.03</v>
      </c>
      <c r="R69">
        <f t="shared" si="33"/>
        <v>597.08000000000004</v>
      </c>
      <c r="S69">
        <f t="shared" si="33"/>
        <v>37245.120000000003</v>
      </c>
      <c r="T69">
        <f t="shared" si="33"/>
        <v>0</v>
      </c>
      <c r="U69">
        <f t="shared" si="33"/>
        <v>125.84725</v>
      </c>
      <c r="V69">
        <f t="shared" si="33"/>
        <v>0</v>
      </c>
      <c r="W69">
        <f t="shared" si="33"/>
        <v>0</v>
      </c>
      <c r="X69">
        <f t="shared" si="33"/>
        <v>26071.59</v>
      </c>
      <c r="Y69">
        <f t="shared" si="33"/>
        <v>3724.52</v>
      </c>
      <c r="Z69">
        <f t="shared" si="33"/>
        <v>0</v>
      </c>
      <c r="AA69">
        <f t="shared" si="33"/>
        <v>0</v>
      </c>
      <c r="AB69">
        <f t="shared" si="33"/>
        <v>654020.85</v>
      </c>
      <c r="AC69">
        <f t="shared" si="33"/>
        <v>615370.69999999995</v>
      </c>
      <c r="AD69">
        <f t="shared" si="33"/>
        <v>1405.03</v>
      </c>
      <c r="AE69">
        <f t="shared" si="33"/>
        <v>597.08000000000004</v>
      </c>
      <c r="AF69">
        <f t="shared" si="33"/>
        <v>37245.120000000003</v>
      </c>
      <c r="AG69">
        <f t="shared" si="33"/>
        <v>0</v>
      </c>
      <c r="AH69">
        <f t="shared" si="33"/>
        <v>125.84725</v>
      </c>
      <c r="AI69">
        <f t="shared" si="33"/>
        <v>0</v>
      </c>
      <c r="AJ69">
        <f t="shared" si="33"/>
        <v>0</v>
      </c>
      <c r="AK69">
        <f t="shared" si="33"/>
        <v>26071.59</v>
      </c>
      <c r="AL69">
        <f t="shared" si="33"/>
        <v>3724.52</v>
      </c>
      <c r="AM69">
        <f t="shared" si="33"/>
        <v>0</v>
      </c>
      <c r="AN69">
        <f t="shared" si="33"/>
        <v>0</v>
      </c>
      <c r="AO69">
        <f t="shared" si="33"/>
        <v>0</v>
      </c>
      <c r="AP69">
        <f t="shared" si="33"/>
        <v>0</v>
      </c>
      <c r="AQ69">
        <f t="shared" si="33"/>
        <v>0</v>
      </c>
      <c r="AR69">
        <f t="shared" si="33"/>
        <v>684461.8</v>
      </c>
      <c r="AS69">
        <f t="shared" si="33"/>
        <v>0</v>
      </c>
      <c r="AT69">
        <f t="shared" si="33"/>
        <v>0</v>
      </c>
      <c r="AU69">
        <f t="shared" ref="AU69:BZ69" si="34">AU80</f>
        <v>684461.8</v>
      </c>
      <c r="AV69">
        <f t="shared" si="34"/>
        <v>615370.69999999995</v>
      </c>
      <c r="AW69">
        <f t="shared" si="34"/>
        <v>615370.69999999995</v>
      </c>
      <c r="AX69">
        <f t="shared" si="34"/>
        <v>0</v>
      </c>
      <c r="AY69">
        <f t="shared" si="34"/>
        <v>615370.69999999995</v>
      </c>
      <c r="AZ69">
        <f t="shared" si="34"/>
        <v>0</v>
      </c>
      <c r="BA69">
        <f t="shared" si="34"/>
        <v>0</v>
      </c>
      <c r="BB69">
        <f t="shared" si="34"/>
        <v>0</v>
      </c>
      <c r="BC69">
        <f t="shared" si="34"/>
        <v>0</v>
      </c>
      <c r="BD69">
        <f t="shared" si="34"/>
        <v>0</v>
      </c>
      <c r="BE69">
        <f t="shared" si="34"/>
        <v>0</v>
      </c>
      <c r="BF69">
        <f t="shared" si="34"/>
        <v>0</v>
      </c>
      <c r="BG69">
        <f t="shared" si="34"/>
        <v>0</v>
      </c>
      <c r="BH69">
        <f t="shared" si="34"/>
        <v>0</v>
      </c>
      <c r="BI69">
        <f t="shared" si="34"/>
        <v>0</v>
      </c>
      <c r="BJ69">
        <f t="shared" si="34"/>
        <v>0</v>
      </c>
      <c r="BK69">
        <f t="shared" si="34"/>
        <v>0</v>
      </c>
      <c r="BL69">
        <f t="shared" si="34"/>
        <v>0</v>
      </c>
      <c r="BM69">
        <f t="shared" si="34"/>
        <v>0</v>
      </c>
      <c r="BN69">
        <f t="shared" si="34"/>
        <v>0</v>
      </c>
      <c r="BO69">
        <f t="shared" si="34"/>
        <v>0</v>
      </c>
      <c r="BP69">
        <f t="shared" si="34"/>
        <v>0</v>
      </c>
      <c r="BQ69">
        <f t="shared" si="34"/>
        <v>0</v>
      </c>
      <c r="BR69">
        <f t="shared" si="34"/>
        <v>0</v>
      </c>
      <c r="BS69">
        <f t="shared" si="34"/>
        <v>0</v>
      </c>
      <c r="BT69">
        <f t="shared" si="34"/>
        <v>0</v>
      </c>
      <c r="BU69">
        <f t="shared" si="34"/>
        <v>0</v>
      </c>
      <c r="BV69">
        <f t="shared" si="34"/>
        <v>0</v>
      </c>
      <c r="BW69">
        <f t="shared" si="34"/>
        <v>0</v>
      </c>
      <c r="BX69">
        <f t="shared" si="34"/>
        <v>0</v>
      </c>
      <c r="BY69">
        <f t="shared" si="34"/>
        <v>0</v>
      </c>
      <c r="BZ69">
        <f t="shared" si="34"/>
        <v>0</v>
      </c>
      <c r="CA69">
        <f t="shared" ref="CA69:DF69" si="35">CA80</f>
        <v>684461.8</v>
      </c>
      <c r="CB69">
        <f t="shared" si="35"/>
        <v>0</v>
      </c>
      <c r="CC69">
        <f t="shared" si="35"/>
        <v>0</v>
      </c>
      <c r="CD69">
        <f t="shared" si="35"/>
        <v>684461.8</v>
      </c>
      <c r="CE69">
        <f t="shared" si="35"/>
        <v>615370.69999999995</v>
      </c>
      <c r="CF69">
        <f t="shared" si="35"/>
        <v>615370.69999999995</v>
      </c>
      <c r="CG69">
        <f t="shared" si="35"/>
        <v>0</v>
      </c>
      <c r="CH69">
        <f t="shared" si="35"/>
        <v>615370.69999999995</v>
      </c>
      <c r="CI69">
        <f t="shared" si="35"/>
        <v>0</v>
      </c>
      <c r="CJ69">
        <f t="shared" si="35"/>
        <v>0</v>
      </c>
      <c r="CK69">
        <f t="shared" si="35"/>
        <v>0</v>
      </c>
      <c r="CL69">
        <f t="shared" si="35"/>
        <v>0</v>
      </c>
      <c r="CM69">
        <f t="shared" si="35"/>
        <v>0</v>
      </c>
      <c r="CN69">
        <f t="shared" si="35"/>
        <v>0</v>
      </c>
      <c r="CO69">
        <f t="shared" si="35"/>
        <v>0</v>
      </c>
      <c r="CP69">
        <f t="shared" si="35"/>
        <v>0</v>
      </c>
      <c r="CQ69">
        <f t="shared" si="35"/>
        <v>0</v>
      </c>
      <c r="CR69">
        <f t="shared" si="35"/>
        <v>0</v>
      </c>
      <c r="CS69">
        <f t="shared" si="35"/>
        <v>0</v>
      </c>
      <c r="CT69">
        <f t="shared" si="35"/>
        <v>0</v>
      </c>
      <c r="CU69">
        <f t="shared" si="35"/>
        <v>0</v>
      </c>
      <c r="CV69">
        <f t="shared" si="35"/>
        <v>0</v>
      </c>
      <c r="CW69">
        <f t="shared" si="35"/>
        <v>0</v>
      </c>
      <c r="CX69">
        <f t="shared" si="35"/>
        <v>0</v>
      </c>
      <c r="CY69">
        <f t="shared" si="35"/>
        <v>0</v>
      </c>
      <c r="CZ69">
        <f t="shared" si="35"/>
        <v>0</v>
      </c>
      <c r="DA69">
        <f t="shared" si="35"/>
        <v>0</v>
      </c>
      <c r="DB69">
        <f t="shared" si="35"/>
        <v>0</v>
      </c>
      <c r="DC69">
        <f t="shared" si="35"/>
        <v>0</v>
      </c>
      <c r="DD69">
        <f t="shared" si="35"/>
        <v>0</v>
      </c>
      <c r="DE69">
        <f t="shared" si="35"/>
        <v>0</v>
      </c>
      <c r="DF69">
        <f t="shared" si="35"/>
        <v>0</v>
      </c>
      <c r="DG69">
        <f t="shared" ref="DG69:EL69" si="36">DG80</f>
        <v>0</v>
      </c>
      <c r="DH69">
        <f t="shared" si="36"/>
        <v>0</v>
      </c>
      <c r="DI69">
        <f t="shared" si="36"/>
        <v>0</v>
      </c>
      <c r="DJ69">
        <f t="shared" si="36"/>
        <v>0</v>
      </c>
      <c r="DK69">
        <f t="shared" si="36"/>
        <v>0</v>
      </c>
      <c r="DL69">
        <f t="shared" si="36"/>
        <v>0</v>
      </c>
      <c r="DM69">
        <f t="shared" si="36"/>
        <v>0</v>
      </c>
      <c r="DN69">
        <f t="shared" si="36"/>
        <v>0</v>
      </c>
      <c r="DO69">
        <f t="shared" si="36"/>
        <v>0</v>
      </c>
      <c r="DP69">
        <f t="shared" si="36"/>
        <v>0</v>
      </c>
      <c r="DQ69">
        <f t="shared" si="36"/>
        <v>0</v>
      </c>
      <c r="DR69">
        <f t="shared" si="36"/>
        <v>0</v>
      </c>
      <c r="DS69">
        <f t="shared" si="36"/>
        <v>0</v>
      </c>
      <c r="DT69">
        <f t="shared" si="36"/>
        <v>0</v>
      </c>
      <c r="DU69">
        <f t="shared" si="36"/>
        <v>0</v>
      </c>
      <c r="DV69">
        <f t="shared" si="36"/>
        <v>0</v>
      </c>
      <c r="DW69">
        <f t="shared" si="36"/>
        <v>0</v>
      </c>
      <c r="DX69">
        <f t="shared" si="36"/>
        <v>0</v>
      </c>
      <c r="DY69">
        <f t="shared" si="36"/>
        <v>0</v>
      </c>
      <c r="DZ69">
        <f t="shared" si="36"/>
        <v>0</v>
      </c>
      <c r="EA69">
        <f t="shared" si="36"/>
        <v>0</v>
      </c>
      <c r="EB69">
        <f t="shared" si="36"/>
        <v>0</v>
      </c>
      <c r="EC69">
        <f t="shared" si="36"/>
        <v>0</v>
      </c>
      <c r="ED69">
        <f t="shared" si="36"/>
        <v>0</v>
      </c>
      <c r="EE69">
        <f t="shared" si="36"/>
        <v>0</v>
      </c>
      <c r="EF69">
        <f t="shared" si="36"/>
        <v>0</v>
      </c>
      <c r="EG69">
        <f t="shared" si="36"/>
        <v>0</v>
      </c>
      <c r="EH69">
        <f t="shared" si="36"/>
        <v>0</v>
      </c>
      <c r="EI69">
        <f t="shared" si="36"/>
        <v>0</v>
      </c>
      <c r="EJ69">
        <f t="shared" si="36"/>
        <v>0</v>
      </c>
      <c r="EK69">
        <f t="shared" si="36"/>
        <v>0</v>
      </c>
      <c r="EL69">
        <f t="shared" si="36"/>
        <v>0</v>
      </c>
      <c r="EM69">
        <f t="shared" ref="EM69:FR69" si="37">EM80</f>
        <v>0</v>
      </c>
      <c r="EN69">
        <f t="shared" si="37"/>
        <v>0</v>
      </c>
      <c r="EO69">
        <f t="shared" si="37"/>
        <v>0</v>
      </c>
      <c r="EP69">
        <f t="shared" si="37"/>
        <v>0</v>
      </c>
      <c r="EQ69">
        <f t="shared" si="37"/>
        <v>0</v>
      </c>
      <c r="ER69">
        <f t="shared" si="37"/>
        <v>0</v>
      </c>
      <c r="ES69">
        <f t="shared" si="37"/>
        <v>0</v>
      </c>
      <c r="ET69">
        <f t="shared" si="37"/>
        <v>0</v>
      </c>
      <c r="EU69">
        <f t="shared" si="37"/>
        <v>0</v>
      </c>
      <c r="EV69">
        <f t="shared" si="37"/>
        <v>0</v>
      </c>
      <c r="EW69">
        <f t="shared" si="37"/>
        <v>0</v>
      </c>
      <c r="EX69">
        <f t="shared" si="37"/>
        <v>0</v>
      </c>
      <c r="EY69">
        <f t="shared" si="37"/>
        <v>0</v>
      </c>
      <c r="EZ69">
        <f t="shared" si="37"/>
        <v>0</v>
      </c>
      <c r="FA69">
        <f t="shared" si="37"/>
        <v>0</v>
      </c>
      <c r="FB69">
        <f t="shared" si="37"/>
        <v>0</v>
      </c>
      <c r="FC69">
        <f t="shared" si="37"/>
        <v>0</v>
      </c>
      <c r="FD69">
        <f t="shared" si="37"/>
        <v>0</v>
      </c>
      <c r="FE69">
        <f t="shared" si="37"/>
        <v>0</v>
      </c>
      <c r="FF69">
        <f t="shared" si="37"/>
        <v>0</v>
      </c>
      <c r="FG69">
        <f t="shared" si="37"/>
        <v>0</v>
      </c>
      <c r="FH69">
        <f t="shared" si="37"/>
        <v>0</v>
      </c>
      <c r="FI69">
        <f t="shared" si="37"/>
        <v>0</v>
      </c>
      <c r="FJ69">
        <f t="shared" si="37"/>
        <v>0</v>
      </c>
      <c r="FK69">
        <f t="shared" si="37"/>
        <v>0</v>
      </c>
      <c r="FL69">
        <f t="shared" si="37"/>
        <v>0</v>
      </c>
      <c r="FM69">
        <f t="shared" si="37"/>
        <v>0</v>
      </c>
      <c r="FN69">
        <f t="shared" si="37"/>
        <v>0</v>
      </c>
      <c r="FO69">
        <f t="shared" si="37"/>
        <v>0</v>
      </c>
      <c r="FP69">
        <f t="shared" si="37"/>
        <v>0</v>
      </c>
      <c r="FQ69">
        <f t="shared" si="37"/>
        <v>0</v>
      </c>
      <c r="FR69">
        <f t="shared" si="37"/>
        <v>0</v>
      </c>
      <c r="FS69">
        <f t="shared" ref="FS69:GX69" si="38">FS80</f>
        <v>0</v>
      </c>
      <c r="FT69">
        <f t="shared" si="38"/>
        <v>0</v>
      </c>
      <c r="FU69">
        <f t="shared" si="38"/>
        <v>0</v>
      </c>
      <c r="FV69">
        <f t="shared" si="38"/>
        <v>0</v>
      </c>
      <c r="FW69">
        <f t="shared" si="38"/>
        <v>0</v>
      </c>
      <c r="FX69">
        <f t="shared" si="38"/>
        <v>0</v>
      </c>
      <c r="FY69">
        <f t="shared" si="38"/>
        <v>0</v>
      </c>
      <c r="FZ69">
        <f t="shared" si="38"/>
        <v>0</v>
      </c>
      <c r="GA69">
        <f t="shared" si="38"/>
        <v>0</v>
      </c>
      <c r="GB69">
        <f t="shared" si="38"/>
        <v>0</v>
      </c>
      <c r="GC69">
        <f t="shared" si="38"/>
        <v>0</v>
      </c>
      <c r="GD69">
        <f t="shared" si="38"/>
        <v>0</v>
      </c>
      <c r="GE69">
        <f t="shared" si="38"/>
        <v>0</v>
      </c>
      <c r="GF69">
        <f t="shared" si="38"/>
        <v>0</v>
      </c>
      <c r="GG69">
        <f t="shared" si="38"/>
        <v>0</v>
      </c>
      <c r="GH69">
        <f t="shared" si="38"/>
        <v>0</v>
      </c>
      <c r="GI69">
        <f t="shared" si="38"/>
        <v>0</v>
      </c>
      <c r="GJ69">
        <f t="shared" si="38"/>
        <v>0</v>
      </c>
      <c r="GK69">
        <f t="shared" si="38"/>
        <v>0</v>
      </c>
      <c r="GL69">
        <f t="shared" si="38"/>
        <v>0</v>
      </c>
      <c r="GM69">
        <f t="shared" si="38"/>
        <v>0</v>
      </c>
      <c r="GN69">
        <f t="shared" si="38"/>
        <v>0</v>
      </c>
      <c r="GO69">
        <f t="shared" si="38"/>
        <v>0</v>
      </c>
      <c r="GP69">
        <f t="shared" si="38"/>
        <v>0</v>
      </c>
      <c r="GQ69">
        <f t="shared" si="38"/>
        <v>0</v>
      </c>
      <c r="GR69">
        <f t="shared" si="38"/>
        <v>0</v>
      </c>
      <c r="GS69">
        <f t="shared" si="38"/>
        <v>0</v>
      </c>
      <c r="GT69">
        <f t="shared" si="38"/>
        <v>0</v>
      </c>
      <c r="GU69">
        <f t="shared" si="38"/>
        <v>0</v>
      </c>
      <c r="GV69">
        <f t="shared" si="38"/>
        <v>0</v>
      </c>
      <c r="GW69">
        <f t="shared" si="38"/>
        <v>0</v>
      </c>
      <c r="GX69">
        <f t="shared" si="38"/>
        <v>0</v>
      </c>
    </row>
    <row r="71" spans="1:245" x14ac:dyDescent="0.25">
      <c r="A71">
        <v>17</v>
      </c>
      <c r="B71">
        <v>1</v>
      </c>
      <c r="C71">
        <f>ROW(SmtRes!A29)</f>
        <v>29</v>
      </c>
      <c r="D71">
        <f>ROW(EtalonRes!A29)</f>
        <v>29</v>
      </c>
      <c r="E71" t="s">
        <v>95</v>
      </c>
      <c r="F71" t="s">
        <v>33</v>
      </c>
      <c r="G71" t="s">
        <v>96</v>
      </c>
      <c r="H71" t="s">
        <v>20</v>
      </c>
      <c r="I71">
        <f>ROUND(58/100,9)</f>
        <v>0.57999999999999996</v>
      </c>
      <c r="J71">
        <v>0</v>
      </c>
      <c r="K71">
        <f>ROUND(58/100,9)</f>
        <v>0.57999999999999996</v>
      </c>
      <c r="O71">
        <f t="shared" ref="O71:O78" si="39">ROUND(CP71,2)</f>
        <v>10591.28</v>
      </c>
      <c r="P71">
        <f t="shared" ref="P71:P78" si="40">ROUND(CQ71*I71,2)</f>
        <v>5718.01</v>
      </c>
      <c r="Q71">
        <f t="shared" ref="Q71:Q78" si="41">ROUND(CR71*I71,2)</f>
        <v>11.41</v>
      </c>
      <c r="R71">
        <f t="shared" ref="R71:R78" si="42">ROUND(CS71*I71,2)</f>
        <v>0.03</v>
      </c>
      <c r="S71">
        <f t="shared" ref="S71:S78" si="43">ROUND(CT71*I71,2)</f>
        <v>4861.8599999999997</v>
      </c>
      <c r="T71">
        <f t="shared" ref="T71:T78" si="44">ROUND(CU71*I71,2)</f>
        <v>0</v>
      </c>
      <c r="U71">
        <f t="shared" ref="U71:U78" si="45">CV71*I71</f>
        <v>19.6098</v>
      </c>
      <c r="V71">
        <f t="shared" ref="V71:V78" si="46">CW71*I71</f>
        <v>0</v>
      </c>
      <c r="W71">
        <f t="shared" ref="W71:W78" si="47">ROUND(CX71*I71,2)</f>
        <v>0</v>
      </c>
      <c r="X71">
        <f t="shared" ref="X71:Y78" si="48">ROUND(CY71,2)</f>
        <v>3403.3</v>
      </c>
      <c r="Y71">
        <f t="shared" si="48"/>
        <v>486.19</v>
      </c>
      <c r="AA71">
        <v>31628898</v>
      </c>
      <c r="AB71">
        <f t="shared" ref="AB71:AB78" si="49">ROUND((AC71+AD71+AF71),6)</f>
        <v>18260.82</v>
      </c>
      <c r="AC71">
        <f t="shared" ref="AC71:AC78" si="50">ROUND((ES71),6)</f>
        <v>9858.6299999999992</v>
      </c>
      <c r="AD71">
        <f t="shared" ref="AD71:AD78" si="51">ROUND((((ET71)-(EU71))+AE71),6)</f>
        <v>19.68</v>
      </c>
      <c r="AE71">
        <f t="shared" ref="AE71:AF78" si="52">ROUND((EU71),6)</f>
        <v>0.05</v>
      </c>
      <c r="AF71">
        <f t="shared" si="52"/>
        <v>8382.51</v>
      </c>
      <c r="AG71">
        <f t="shared" ref="AG71:AG78" si="53">ROUND((AP71),6)</f>
        <v>0</v>
      </c>
      <c r="AH71">
        <f t="shared" ref="AH71:AI78" si="54">(EW71)</f>
        <v>33.81</v>
      </c>
      <c r="AI71">
        <f t="shared" si="54"/>
        <v>0</v>
      </c>
      <c r="AJ71">
        <f t="shared" ref="AJ71:AJ78" si="55">(AS71)</f>
        <v>0</v>
      </c>
      <c r="AK71">
        <v>18260.82</v>
      </c>
      <c r="AL71">
        <v>9858.6299999999992</v>
      </c>
      <c r="AM71">
        <v>19.68</v>
      </c>
      <c r="AN71">
        <v>0.05</v>
      </c>
      <c r="AO71">
        <v>8382.51</v>
      </c>
      <c r="AP71">
        <v>0</v>
      </c>
      <c r="AQ71">
        <v>33.81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35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ref="CP71:CP78" si="56">(P71+Q71+S71)</f>
        <v>10591.279999999999</v>
      </c>
      <c r="CQ71">
        <f t="shared" ref="CQ71:CQ78" si="57">(AC71*BC71*AW71)</f>
        <v>9858.6299999999992</v>
      </c>
      <c r="CR71">
        <f t="shared" ref="CR71:CR78" si="58">((((ET71)*BB71-(EU71)*BS71)+AE71*BS71)*AV71)</f>
        <v>19.68</v>
      </c>
      <c r="CS71">
        <f t="shared" ref="CS71:CS78" si="59">(AE71*BS71*AV71)</f>
        <v>0.05</v>
      </c>
      <c r="CT71">
        <f t="shared" ref="CT71:CT78" si="60">(AF71*BA71*AV71)</f>
        <v>8382.51</v>
      </c>
      <c r="CU71">
        <f t="shared" ref="CU71:CU78" si="61">AG71</f>
        <v>0</v>
      </c>
      <c r="CV71">
        <f t="shared" ref="CV71:CV78" si="62">(AH71*AV71)</f>
        <v>33.81</v>
      </c>
      <c r="CW71">
        <f t="shared" ref="CW71:CX78" si="63">AI71</f>
        <v>0</v>
      </c>
      <c r="CX71">
        <f t="shared" si="63"/>
        <v>0</v>
      </c>
      <c r="CY71">
        <f t="shared" ref="CY71:CY78" si="64">((S71*BZ71)/100)</f>
        <v>3403.3019999999997</v>
      </c>
      <c r="CZ71">
        <f t="shared" ref="CZ71:CZ78" si="65">((S71*CA71)/100)</f>
        <v>486.18599999999998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20</v>
      </c>
      <c r="DW71" t="s">
        <v>20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30553570</v>
      </c>
      <c r="EF71">
        <v>1</v>
      </c>
      <c r="EG71" t="s">
        <v>24</v>
      </c>
      <c r="EH71">
        <v>0</v>
      </c>
      <c r="EI71" t="s">
        <v>3</v>
      </c>
      <c r="EJ71">
        <v>4</v>
      </c>
      <c r="EK71">
        <v>0</v>
      </c>
      <c r="EL71" t="s">
        <v>25</v>
      </c>
      <c r="EM71" t="s">
        <v>26</v>
      </c>
      <c r="EO71" t="s">
        <v>3</v>
      </c>
      <c r="EQ71">
        <v>0</v>
      </c>
      <c r="ER71">
        <v>18260.82</v>
      </c>
      <c r="ES71">
        <v>9858.6299999999992</v>
      </c>
      <c r="ET71">
        <v>19.68</v>
      </c>
      <c r="EU71">
        <v>0.05</v>
      </c>
      <c r="EV71">
        <v>8382.51</v>
      </c>
      <c r="EW71">
        <v>33.81</v>
      </c>
      <c r="EX71">
        <v>0</v>
      </c>
      <c r="EY71">
        <v>0</v>
      </c>
      <c r="FQ71">
        <v>0</v>
      </c>
      <c r="FR71">
        <f t="shared" ref="FR71:FR78" si="66"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-1430868318</v>
      </c>
      <c r="GG71">
        <v>2</v>
      </c>
      <c r="GH71">
        <v>1</v>
      </c>
      <c r="GI71">
        <v>-2</v>
      </c>
      <c r="GJ71">
        <v>0</v>
      </c>
      <c r="GK71">
        <f>ROUND(R71*(R12)/100,2)</f>
        <v>0.03</v>
      </c>
      <c r="GL71">
        <f t="shared" ref="GL71:GL78" si="67">ROUND(IF(AND(BH71=3,BI71=3,FS71&lt;&gt;0),P71,0),2)</f>
        <v>0</v>
      </c>
      <c r="GM71">
        <f t="shared" ref="GM71:GM78" si="68">ROUND(O71+X71+Y71+GK71,2)+GX71</f>
        <v>14480.8</v>
      </c>
      <c r="GN71">
        <f t="shared" ref="GN71:GN78" si="69">IF(OR(BI71=0,BI71=1),GM71,0)</f>
        <v>0</v>
      </c>
      <c r="GO71">
        <f t="shared" ref="GO71:GO78" si="70">IF(BI71=2,GM71,0)</f>
        <v>0</v>
      </c>
      <c r="GP71">
        <f t="shared" ref="GP71:GP78" si="71">IF(BI71=4,GM71+GX71,0)</f>
        <v>14480.8</v>
      </c>
      <c r="GR71">
        <v>0</v>
      </c>
      <c r="GS71">
        <v>3</v>
      </c>
      <c r="GT71">
        <v>0</v>
      </c>
      <c r="GU71" t="s">
        <v>3</v>
      </c>
      <c r="GV71">
        <f t="shared" ref="GV71:GV78" si="72">ROUND((GT71),6)</f>
        <v>0</v>
      </c>
      <c r="GW71">
        <v>1</v>
      </c>
      <c r="GX71">
        <f t="shared" ref="GX71:GX78" si="73">ROUND(HC71*I71,2)</f>
        <v>0</v>
      </c>
      <c r="HA71">
        <v>0</v>
      </c>
      <c r="HB71">
        <v>0</v>
      </c>
      <c r="HC71">
        <f t="shared" ref="HC71:HC78" si="74"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5">
      <c r="A72">
        <v>17</v>
      </c>
      <c r="B72">
        <v>1</v>
      </c>
      <c r="C72">
        <f>ROW(SmtRes!A37)</f>
        <v>37</v>
      </c>
      <c r="D72">
        <f>ROW(EtalonRes!A37)</f>
        <v>37</v>
      </c>
      <c r="E72" t="s">
        <v>97</v>
      </c>
      <c r="F72" t="s">
        <v>98</v>
      </c>
      <c r="G72" t="s">
        <v>99</v>
      </c>
      <c r="H72" t="s">
        <v>20</v>
      </c>
      <c r="I72">
        <f>ROUND(24.1/100,9)</f>
        <v>0.24099999999999999</v>
      </c>
      <c r="J72">
        <v>0</v>
      </c>
      <c r="K72">
        <f>ROUND(24.1/100,9)</f>
        <v>0.24099999999999999</v>
      </c>
      <c r="O72">
        <f t="shared" si="39"/>
        <v>34774.080000000002</v>
      </c>
      <c r="P72">
        <f t="shared" si="40"/>
        <v>19157.12</v>
      </c>
      <c r="Q72">
        <f t="shared" si="41"/>
        <v>720.49</v>
      </c>
      <c r="R72">
        <f t="shared" si="42"/>
        <v>395.84</v>
      </c>
      <c r="S72">
        <f t="shared" si="43"/>
        <v>14896.47</v>
      </c>
      <c r="T72">
        <f t="shared" si="44"/>
        <v>0</v>
      </c>
      <c r="U72">
        <f t="shared" si="45"/>
        <v>45.729749999999996</v>
      </c>
      <c r="V72">
        <f t="shared" si="46"/>
        <v>0</v>
      </c>
      <c r="W72">
        <f t="shared" si="47"/>
        <v>0</v>
      </c>
      <c r="X72">
        <f t="shared" si="48"/>
        <v>10427.530000000001</v>
      </c>
      <c r="Y72">
        <f t="shared" si="48"/>
        <v>1489.65</v>
      </c>
      <c r="AA72">
        <v>31628898</v>
      </c>
      <c r="AB72">
        <f t="shared" si="49"/>
        <v>144290.76999999999</v>
      </c>
      <c r="AC72">
        <f t="shared" si="50"/>
        <v>79490.11</v>
      </c>
      <c r="AD72">
        <f t="shared" si="51"/>
        <v>2989.6</v>
      </c>
      <c r="AE72">
        <f t="shared" si="52"/>
        <v>1642.51</v>
      </c>
      <c r="AF72">
        <f t="shared" si="52"/>
        <v>61811.06</v>
      </c>
      <c r="AG72">
        <f t="shared" si="53"/>
        <v>0</v>
      </c>
      <c r="AH72">
        <f t="shared" si="54"/>
        <v>189.75</v>
      </c>
      <c r="AI72">
        <f t="shared" si="54"/>
        <v>0</v>
      </c>
      <c r="AJ72">
        <f t="shared" si="55"/>
        <v>0</v>
      </c>
      <c r="AK72">
        <v>144290.76999999999</v>
      </c>
      <c r="AL72">
        <v>79490.11</v>
      </c>
      <c r="AM72">
        <v>2989.6</v>
      </c>
      <c r="AN72">
        <v>1642.51</v>
      </c>
      <c r="AO72">
        <v>61811.06</v>
      </c>
      <c r="AP72">
        <v>0</v>
      </c>
      <c r="AQ72">
        <v>189.75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100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56"/>
        <v>34774.080000000002</v>
      </c>
      <c r="CQ72">
        <f t="shared" si="57"/>
        <v>79490.11</v>
      </c>
      <c r="CR72">
        <f t="shared" si="58"/>
        <v>2989.6</v>
      </c>
      <c r="CS72">
        <f t="shared" si="59"/>
        <v>1642.51</v>
      </c>
      <c r="CT72">
        <f t="shared" si="60"/>
        <v>61811.06</v>
      </c>
      <c r="CU72">
        <f t="shared" si="61"/>
        <v>0</v>
      </c>
      <c r="CV72">
        <f t="shared" si="62"/>
        <v>189.75</v>
      </c>
      <c r="CW72">
        <f t="shared" si="63"/>
        <v>0</v>
      </c>
      <c r="CX72">
        <f t="shared" si="63"/>
        <v>0</v>
      </c>
      <c r="CY72">
        <f t="shared" si="64"/>
        <v>10427.528999999999</v>
      </c>
      <c r="CZ72">
        <f t="shared" si="65"/>
        <v>1489.6469999999999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1005</v>
      </c>
      <c r="DV72" t="s">
        <v>20</v>
      </c>
      <c r="DW72" t="s">
        <v>20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30553570</v>
      </c>
      <c r="EF72">
        <v>1</v>
      </c>
      <c r="EG72" t="s">
        <v>24</v>
      </c>
      <c r="EH72">
        <v>0</v>
      </c>
      <c r="EI72" t="s">
        <v>3</v>
      </c>
      <c r="EJ72">
        <v>4</v>
      </c>
      <c r="EK72">
        <v>0</v>
      </c>
      <c r="EL72" t="s">
        <v>25</v>
      </c>
      <c r="EM72" t="s">
        <v>26</v>
      </c>
      <c r="EO72" t="s">
        <v>3</v>
      </c>
      <c r="EQ72">
        <v>0</v>
      </c>
      <c r="ER72">
        <v>144290.76999999999</v>
      </c>
      <c r="ES72">
        <v>79490.11</v>
      </c>
      <c r="ET72">
        <v>2989.6</v>
      </c>
      <c r="EU72">
        <v>1642.51</v>
      </c>
      <c r="EV72">
        <v>61811.06</v>
      </c>
      <c r="EW72">
        <v>189.75</v>
      </c>
      <c r="EX72">
        <v>0</v>
      </c>
      <c r="EY72">
        <v>0</v>
      </c>
      <c r="FQ72">
        <v>0</v>
      </c>
      <c r="FR72">
        <f t="shared" si="66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198731904</v>
      </c>
      <c r="GG72">
        <v>2</v>
      </c>
      <c r="GH72">
        <v>1</v>
      </c>
      <c r="GI72">
        <v>-2</v>
      </c>
      <c r="GJ72">
        <v>0</v>
      </c>
      <c r="GK72">
        <f>ROUND(R72*(R12)/100,2)</f>
        <v>427.51</v>
      </c>
      <c r="GL72">
        <f t="shared" si="67"/>
        <v>0</v>
      </c>
      <c r="GM72">
        <f t="shared" si="68"/>
        <v>47118.77</v>
      </c>
      <c r="GN72">
        <f t="shared" si="69"/>
        <v>0</v>
      </c>
      <c r="GO72">
        <f t="shared" si="70"/>
        <v>0</v>
      </c>
      <c r="GP72">
        <f t="shared" si="71"/>
        <v>47118.77</v>
      </c>
      <c r="GR72">
        <v>0</v>
      </c>
      <c r="GS72">
        <v>3</v>
      </c>
      <c r="GT72">
        <v>0</v>
      </c>
      <c r="GU72" t="s">
        <v>3</v>
      </c>
      <c r="GV72">
        <f t="shared" si="72"/>
        <v>0</v>
      </c>
      <c r="GW72">
        <v>1</v>
      </c>
      <c r="GX72">
        <f t="shared" si="73"/>
        <v>0</v>
      </c>
      <c r="HA72">
        <v>0</v>
      </c>
      <c r="HB72">
        <v>0</v>
      </c>
      <c r="HC72">
        <f t="shared" si="74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5">
      <c r="A73">
        <v>17</v>
      </c>
      <c r="B73">
        <v>1</v>
      </c>
      <c r="C73">
        <f>ROW(SmtRes!A41)</f>
        <v>41</v>
      </c>
      <c r="D73">
        <f>ROW(EtalonRes!A41)</f>
        <v>41</v>
      </c>
      <c r="E73" t="s">
        <v>101</v>
      </c>
      <c r="F73" t="s">
        <v>102</v>
      </c>
      <c r="G73" t="s">
        <v>103</v>
      </c>
      <c r="H73" t="s">
        <v>20</v>
      </c>
      <c r="I73">
        <f>ROUND(82.1/100,9)</f>
        <v>0.82099999999999995</v>
      </c>
      <c r="J73">
        <v>0</v>
      </c>
      <c r="K73">
        <f>ROUND(82.1/100,9)</f>
        <v>0.82099999999999995</v>
      </c>
      <c r="O73">
        <f t="shared" si="39"/>
        <v>2944.23</v>
      </c>
      <c r="P73">
        <f t="shared" si="40"/>
        <v>947.7</v>
      </c>
      <c r="Q73">
        <f t="shared" si="41"/>
        <v>41.59</v>
      </c>
      <c r="R73">
        <f t="shared" si="42"/>
        <v>0.16</v>
      </c>
      <c r="S73">
        <f t="shared" si="43"/>
        <v>1954.94</v>
      </c>
      <c r="T73">
        <f t="shared" si="44"/>
        <v>0</v>
      </c>
      <c r="U73">
        <f t="shared" si="45"/>
        <v>7.6845599999999994</v>
      </c>
      <c r="V73">
        <f t="shared" si="46"/>
        <v>0</v>
      </c>
      <c r="W73">
        <f t="shared" si="47"/>
        <v>0</v>
      </c>
      <c r="X73">
        <f t="shared" si="48"/>
        <v>1368.46</v>
      </c>
      <c r="Y73">
        <f t="shared" si="48"/>
        <v>195.49</v>
      </c>
      <c r="AA73">
        <v>31628898</v>
      </c>
      <c r="AB73">
        <f t="shared" si="49"/>
        <v>3586.16</v>
      </c>
      <c r="AC73">
        <f t="shared" si="50"/>
        <v>1154.33</v>
      </c>
      <c r="AD73">
        <f t="shared" si="51"/>
        <v>50.66</v>
      </c>
      <c r="AE73">
        <f t="shared" si="52"/>
        <v>0.2</v>
      </c>
      <c r="AF73">
        <f t="shared" si="52"/>
        <v>2381.17</v>
      </c>
      <c r="AG73">
        <f t="shared" si="53"/>
        <v>0</v>
      </c>
      <c r="AH73">
        <f t="shared" si="54"/>
        <v>9.36</v>
      </c>
      <c r="AI73">
        <f t="shared" si="54"/>
        <v>0</v>
      </c>
      <c r="AJ73">
        <f t="shared" si="55"/>
        <v>0</v>
      </c>
      <c r="AK73">
        <v>3586.16</v>
      </c>
      <c r="AL73">
        <v>1154.33</v>
      </c>
      <c r="AM73">
        <v>50.66</v>
      </c>
      <c r="AN73">
        <v>0.2</v>
      </c>
      <c r="AO73">
        <v>2381.17</v>
      </c>
      <c r="AP73">
        <v>0</v>
      </c>
      <c r="AQ73">
        <v>9.36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104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56"/>
        <v>2944.23</v>
      </c>
      <c r="CQ73">
        <f t="shared" si="57"/>
        <v>1154.33</v>
      </c>
      <c r="CR73">
        <f t="shared" si="58"/>
        <v>50.66</v>
      </c>
      <c r="CS73">
        <f t="shared" si="59"/>
        <v>0.2</v>
      </c>
      <c r="CT73">
        <f t="shared" si="60"/>
        <v>2381.17</v>
      </c>
      <c r="CU73">
        <f t="shared" si="61"/>
        <v>0</v>
      </c>
      <c r="CV73">
        <f t="shared" si="62"/>
        <v>9.36</v>
      </c>
      <c r="CW73">
        <f t="shared" si="63"/>
        <v>0</v>
      </c>
      <c r="CX73">
        <f t="shared" si="63"/>
        <v>0</v>
      </c>
      <c r="CY73">
        <f t="shared" si="64"/>
        <v>1368.4580000000001</v>
      </c>
      <c r="CZ73">
        <f t="shared" si="65"/>
        <v>195.49400000000003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20</v>
      </c>
      <c r="DW73" t="s">
        <v>20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30553570</v>
      </c>
      <c r="EF73">
        <v>1</v>
      </c>
      <c r="EG73" t="s">
        <v>24</v>
      </c>
      <c r="EH73">
        <v>0</v>
      </c>
      <c r="EI73" t="s">
        <v>3</v>
      </c>
      <c r="EJ73">
        <v>4</v>
      </c>
      <c r="EK73">
        <v>0</v>
      </c>
      <c r="EL73" t="s">
        <v>25</v>
      </c>
      <c r="EM73" t="s">
        <v>26</v>
      </c>
      <c r="EO73" t="s">
        <v>3</v>
      </c>
      <c r="EQ73">
        <v>0</v>
      </c>
      <c r="ER73">
        <v>3586.16</v>
      </c>
      <c r="ES73">
        <v>1154.33</v>
      </c>
      <c r="ET73">
        <v>50.66</v>
      </c>
      <c r="EU73">
        <v>0.2</v>
      </c>
      <c r="EV73">
        <v>2381.17</v>
      </c>
      <c r="EW73">
        <v>9.36</v>
      </c>
      <c r="EX73">
        <v>0</v>
      </c>
      <c r="EY73">
        <v>0</v>
      </c>
      <c r="FQ73">
        <v>0</v>
      </c>
      <c r="FR73">
        <f t="shared" si="66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-1508629579</v>
      </c>
      <c r="GG73">
        <v>2</v>
      </c>
      <c r="GH73">
        <v>1</v>
      </c>
      <c r="GI73">
        <v>-2</v>
      </c>
      <c r="GJ73">
        <v>0</v>
      </c>
      <c r="GK73">
        <f>ROUND(R73*(R12)/100,2)</f>
        <v>0.17</v>
      </c>
      <c r="GL73">
        <f t="shared" si="67"/>
        <v>0</v>
      </c>
      <c r="GM73">
        <f t="shared" si="68"/>
        <v>4508.3500000000004</v>
      </c>
      <c r="GN73">
        <f t="shared" si="69"/>
        <v>0</v>
      </c>
      <c r="GO73">
        <f t="shared" si="70"/>
        <v>0</v>
      </c>
      <c r="GP73">
        <f t="shared" si="71"/>
        <v>4508.3500000000004</v>
      </c>
      <c r="GR73">
        <v>0</v>
      </c>
      <c r="GS73">
        <v>3</v>
      </c>
      <c r="GT73">
        <v>0</v>
      </c>
      <c r="GU73" t="s">
        <v>3</v>
      </c>
      <c r="GV73">
        <f t="shared" si="72"/>
        <v>0</v>
      </c>
      <c r="GW73">
        <v>1</v>
      </c>
      <c r="GX73">
        <f t="shared" si="73"/>
        <v>0</v>
      </c>
      <c r="HA73">
        <v>0</v>
      </c>
      <c r="HB73">
        <v>0</v>
      </c>
      <c r="HC73">
        <f t="shared" si="74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5">
      <c r="A74">
        <v>17</v>
      </c>
      <c r="B74">
        <v>1</v>
      </c>
      <c r="C74">
        <f>ROW(SmtRes!A52)</f>
        <v>52</v>
      </c>
      <c r="D74">
        <f>ROW(EtalonRes!A52)</f>
        <v>52</v>
      </c>
      <c r="E74" t="s">
        <v>105</v>
      </c>
      <c r="F74" t="s">
        <v>106</v>
      </c>
      <c r="G74" t="s">
        <v>107</v>
      </c>
      <c r="H74" t="s">
        <v>20</v>
      </c>
      <c r="I74">
        <f>ROUND(82.1/100,9)</f>
        <v>0.82099999999999995</v>
      </c>
      <c r="J74">
        <v>0</v>
      </c>
      <c r="K74">
        <f>ROUND(82.1/100,9)</f>
        <v>0.82099999999999995</v>
      </c>
      <c r="O74">
        <f t="shared" si="39"/>
        <v>147852.65</v>
      </c>
      <c r="P74">
        <f t="shared" si="40"/>
        <v>131689.26</v>
      </c>
      <c r="Q74">
        <f t="shared" si="41"/>
        <v>631.54</v>
      </c>
      <c r="R74">
        <f t="shared" si="42"/>
        <v>201.05</v>
      </c>
      <c r="S74">
        <f t="shared" si="43"/>
        <v>15531.85</v>
      </c>
      <c r="T74">
        <f t="shared" si="44"/>
        <v>0</v>
      </c>
      <c r="U74">
        <f t="shared" si="45"/>
        <v>52.823140000000002</v>
      </c>
      <c r="V74">
        <f t="shared" si="46"/>
        <v>0</v>
      </c>
      <c r="W74">
        <f t="shared" si="47"/>
        <v>0</v>
      </c>
      <c r="X74">
        <f t="shared" si="48"/>
        <v>10872.3</v>
      </c>
      <c r="Y74">
        <f t="shared" si="48"/>
        <v>1553.19</v>
      </c>
      <c r="AA74">
        <v>31628898</v>
      </c>
      <c r="AB74">
        <f t="shared" si="49"/>
        <v>180088.49</v>
      </c>
      <c r="AC74">
        <f t="shared" si="50"/>
        <v>160401.04999999999</v>
      </c>
      <c r="AD74">
        <f t="shared" si="51"/>
        <v>769.23</v>
      </c>
      <c r="AE74">
        <f t="shared" si="52"/>
        <v>244.89</v>
      </c>
      <c r="AF74">
        <f t="shared" si="52"/>
        <v>18918.21</v>
      </c>
      <c r="AG74">
        <f t="shared" si="53"/>
        <v>0</v>
      </c>
      <c r="AH74">
        <f t="shared" si="54"/>
        <v>64.34</v>
      </c>
      <c r="AI74">
        <f t="shared" si="54"/>
        <v>0</v>
      </c>
      <c r="AJ74">
        <f t="shared" si="55"/>
        <v>0</v>
      </c>
      <c r="AK74">
        <v>180088.49</v>
      </c>
      <c r="AL74">
        <v>160401.04999999999</v>
      </c>
      <c r="AM74">
        <v>769.23</v>
      </c>
      <c r="AN74">
        <v>244.89</v>
      </c>
      <c r="AO74">
        <v>18918.21</v>
      </c>
      <c r="AP74">
        <v>0</v>
      </c>
      <c r="AQ74">
        <v>64.34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108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56"/>
        <v>147852.65000000002</v>
      </c>
      <c r="CQ74">
        <f t="shared" si="57"/>
        <v>160401.04999999999</v>
      </c>
      <c r="CR74">
        <f t="shared" si="58"/>
        <v>769.23</v>
      </c>
      <c r="CS74">
        <f t="shared" si="59"/>
        <v>244.89</v>
      </c>
      <c r="CT74">
        <f t="shared" si="60"/>
        <v>18918.21</v>
      </c>
      <c r="CU74">
        <f t="shared" si="61"/>
        <v>0</v>
      </c>
      <c r="CV74">
        <f t="shared" si="62"/>
        <v>64.34</v>
      </c>
      <c r="CW74">
        <f t="shared" si="63"/>
        <v>0</v>
      </c>
      <c r="CX74">
        <f t="shared" si="63"/>
        <v>0</v>
      </c>
      <c r="CY74">
        <f t="shared" si="64"/>
        <v>10872.295</v>
      </c>
      <c r="CZ74">
        <f t="shared" si="65"/>
        <v>1553.1849999999999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1005</v>
      </c>
      <c r="DV74" t="s">
        <v>20</v>
      </c>
      <c r="DW74" t="s">
        <v>20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30553570</v>
      </c>
      <c r="EF74">
        <v>1</v>
      </c>
      <c r="EG74" t="s">
        <v>24</v>
      </c>
      <c r="EH74">
        <v>0</v>
      </c>
      <c r="EI74" t="s">
        <v>3</v>
      </c>
      <c r="EJ74">
        <v>4</v>
      </c>
      <c r="EK74">
        <v>0</v>
      </c>
      <c r="EL74" t="s">
        <v>25</v>
      </c>
      <c r="EM74" t="s">
        <v>26</v>
      </c>
      <c r="EO74" t="s">
        <v>3</v>
      </c>
      <c r="EQ74">
        <v>0</v>
      </c>
      <c r="ER74">
        <v>180088.49</v>
      </c>
      <c r="ES74">
        <v>160401.04999999999</v>
      </c>
      <c r="ET74">
        <v>769.23</v>
      </c>
      <c r="EU74">
        <v>244.89</v>
      </c>
      <c r="EV74">
        <v>18918.21</v>
      </c>
      <c r="EW74">
        <v>64.34</v>
      </c>
      <c r="EX74">
        <v>0</v>
      </c>
      <c r="EY74">
        <v>0</v>
      </c>
      <c r="FQ74">
        <v>0</v>
      </c>
      <c r="FR74">
        <f t="shared" si="66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1098586855</v>
      </c>
      <c r="GG74">
        <v>2</v>
      </c>
      <c r="GH74">
        <v>1</v>
      </c>
      <c r="GI74">
        <v>-2</v>
      </c>
      <c r="GJ74">
        <v>0</v>
      </c>
      <c r="GK74">
        <f>ROUND(R74*(R12)/100,2)</f>
        <v>217.13</v>
      </c>
      <c r="GL74">
        <f t="shared" si="67"/>
        <v>0</v>
      </c>
      <c r="GM74">
        <f t="shared" si="68"/>
        <v>160495.26999999999</v>
      </c>
      <c r="GN74">
        <f t="shared" si="69"/>
        <v>0</v>
      </c>
      <c r="GO74">
        <f t="shared" si="70"/>
        <v>0</v>
      </c>
      <c r="GP74">
        <f t="shared" si="71"/>
        <v>160495.26999999999</v>
      </c>
      <c r="GR74">
        <v>0</v>
      </c>
      <c r="GS74">
        <v>3</v>
      </c>
      <c r="GT74">
        <v>0</v>
      </c>
      <c r="GU74" t="s">
        <v>3</v>
      </c>
      <c r="GV74">
        <f t="shared" si="72"/>
        <v>0</v>
      </c>
      <c r="GW74">
        <v>1</v>
      </c>
      <c r="GX74">
        <f t="shared" si="73"/>
        <v>0</v>
      </c>
      <c r="HA74">
        <v>0</v>
      </c>
      <c r="HB74">
        <v>0</v>
      </c>
      <c r="HC74">
        <f t="shared" si="74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5">
      <c r="A75">
        <v>18</v>
      </c>
      <c r="B75">
        <v>1</v>
      </c>
      <c r="C75">
        <v>51</v>
      </c>
      <c r="E75" t="s">
        <v>109</v>
      </c>
      <c r="F75" t="s">
        <v>110</v>
      </c>
      <c r="G75" t="s">
        <v>111</v>
      </c>
      <c r="H75" t="s">
        <v>112</v>
      </c>
      <c r="I75">
        <f>I74*J75</f>
        <v>-479.00424000000004</v>
      </c>
      <c r="J75">
        <v>-583.44000000000005</v>
      </c>
      <c r="K75">
        <v>-583.44000000000005</v>
      </c>
      <c r="O75">
        <f t="shared" si="39"/>
        <v>-124914.73</v>
      </c>
      <c r="P75">
        <f t="shared" si="40"/>
        <v>-124914.73</v>
      </c>
      <c r="Q75">
        <f t="shared" si="41"/>
        <v>0</v>
      </c>
      <c r="R75">
        <f t="shared" si="42"/>
        <v>0</v>
      </c>
      <c r="S75">
        <f t="shared" si="43"/>
        <v>0</v>
      </c>
      <c r="T75">
        <f t="shared" si="44"/>
        <v>0</v>
      </c>
      <c r="U75">
        <f t="shared" si="45"/>
        <v>0</v>
      </c>
      <c r="V75">
        <f t="shared" si="46"/>
        <v>0</v>
      </c>
      <c r="W75">
        <f t="shared" si="47"/>
        <v>0</v>
      </c>
      <c r="X75">
        <f t="shared" si="48"/>
        <v>0</v>
      </c>
      <c r="Y75">
        <f t="shared" si="48"/>
        <v>0</v>
      </c>
      <c r="AA75">
        <v>31628898</v>
      </c>
      <c r="AB75">
        <f t="shared" si="49"/>
        <v>260.77999999999997</v>
      </c>
      <c r="AC75">
        <f t="shared" si="50"/>
        <v>260.77999999999997</v>
      </c>
      <c r="AD75">
        <f t="shared" si="51"/>
        <v>0</v>
      </c>
      <c r="AE75">
        <f t="shared" si="52"/>
        <v>0</v>
      </c>
      <c r="AF75">
        <f t="shared" si="52"/>
        <v>0</v>
      </c>
      <c r="AG75">
        <f t="shared" si="53"/>
        <v>0</v>
      </c>
      <c r="AH75">
        <f t="shared" si="54"/>
        <v>0</v>
      </c>
      <c r="AI75">
        <f t="shared" si="54"/>
        <v>0</v>
      </c>
      <c r="AJ75">
        <f t="shared" si="55"/>
        <v>0</v>
      </c>
      <c r="AK75">
        <v>260.77999999999997</v>
      </c>
      <c r="AL75">
        <v>260.77999999999997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113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1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6"/>
        <v>-124914.73</v>
      </c>
      <c r="CQ75">
        <f t="shared" si="57"/>
        <v>260.77999999999997</v>
      </c>
      <c r="CR75">
        <f t="shared" si="58"/>
        <v>0</v>
      </c>
      <c r="CS75">
        <f t="shared" si="59"/>
        <v>0</v>
      </c>
      <c r="CT75">
        <f t="shared" si="60"/>
        <v>0</v>
      </c>
      <c r="CU75">
        <f t="shared" si="61"/>
        <v>0</v>
      </c>
      <c r="CV75">
        <f t="shared" si="62"/>
        <v>0</v>
      </c>
      <c r="CW75">
        <f t="shared" si="63"/>
        <v>0</v>
      </c>
      <c r="CX75">
        <f t="shared" si="63"/>
        <v>0</v>
      </c>
      <c r="CY75">
        <f t="shared" si="64"/>
        <v>0</v>
      </c>
      <c r="CZ75">
        <f t="shared" si="65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112</v>
      </c>
      <c r="DW75" t="s">
        <v>112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30553570</v>
      </c>
      <c r="EF75">
        <v>1</v>
      </c>
      <c r="EG75" t="s">
        <v>24</v>
      </c>
      <c r="EH75">
        <v>0</v>
      </c>
      <c r="EI75" t="s">
        <v>3</v>
      </c>
      <c r="EJ75">
        <v>4</v>
      </c>
      <c r="EK75">
        <v>0</v>
      </c>
      <c r="EL75" t="s">
        <v>25</v>
      </c>
      <c r="EM75" t="s">
        <v>26</v>
      </c>
      <c r="EO75" t="s">
        <v>3</v>
      </c>
      <c r="EQ75">
        <v>0</v>
      </c>
      <c r="ER75">
        <v>260.77999999999997</v>
      </c>
      <c r="ES75">
        <v>260.77999999999997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66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-1082199379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67"/>
        <v>0</v>
      </c>
      <c r="GM75">
        <f t="shared" si="68"/>
        <v>-124914.73</v>
      </c>
      <c r="GN75">
        <f t="shared" si="69"/>
        <v>0</v>
      </c>
      <c r="GO75">
        <f t="shared" si="70"/>
        <v>0</v>
      </c>
      <c r="GP75">
        <f t="shared" si="71"/>
        <v>-124914.73</v>
      </c>
      <c r="GR75">
        <v>0</v>
      </c>
      <c r="GS75">
        <v>3</v>
      </c>
      <c r="GT75">
        <v>0</v>
      </c>
      <c r="GU75" t="s">
        <v>3</v>
      </c>
      <c r="GV75">
        <f t="shared" si="72"/>
        <v>0</v>
      </c>
      <c r="GW75">
        <v>1</v>
      </c>
      <c r="GX75">
        <f t="shared" si="73"/>
        <v>0</v>
      </c>
      <c r="HA75">
        <v>0</v>
      </c>
      <c r="HB75">
        <v>0</v>
      </c>
      <c r="HC75">
        <f t="shared" si="74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5">
      <c r="A76">
        <v>18</v>
      </c>
      <c r="B76">
        <v>1</v>
      </c>
      <c r="C76">
        <v>47</v>
      </c>
      <c r="E76" t="s">
        <v>114</v>
      </c>
      <c r="F76" t="s">
        <v>115</v>
      </c>
      <c r="G76" t="s">
        <v>116</v>
      </c>
      <c r="H76" t="s">
        <v>117</v>
      </c>
      <c r="I76">
        <f>I74*J76</f>
        <v>-1.6420000000000001E-2</v>
      </c>
      <c r="J76">
        <v>-0.02</v>
      </c>
      <c r="K76">
        <v>-0.02</v>
      </c>
      <c r="O76">
        <f t="shared" si="39"/>
        <v>-93.24</v>
      </c>
      <c r="P76">
        <f t="shared" si="40"/>
        <v>-93.24</v>
      </c>
      <c r="Q76">
        <f t="shared" si="41"/>
        <v>0</v>
      </c>
      <c r="R76">
        <f t="shared" si="42"/>
        <v>0</v>
      </c>
      <c r="S76">
        <f t="shared" si="43"/>
        <v>0</v>
      </c>
      <c r="T76">
        <f t="shared" si="44"/>
        <v>0</v>
      </c>
      <c r="U76">
        <f t="shared" si="45"/>
        <v>0</v>
      </c>
      <c r="V76">
        <f t="shared" si="46"/>
        <v>0</v>
      </c>
      <c r="W76">
        <f t="shared" si="47"/>
        <v>0</v>
      </c>
      <c r="X76">
        <f t="shared" si="48"/>
        <v>0</v>
      </c>
      <c r="Y76">
        <f t="shared" si="48"/>
        <v>0</v>
      </c>
      <c r="AA76">
        <v>31628898</v>
      </c>
      <c r="AB76">
        <f t="shared" si="49"/>
        <v>5678.52</v>
      </c>
      <c r="AC76">
        <f t="shared" si="50"/>
        <v>5678.52</v>
      </c>
      <c r="AD76">
        <f t="shared" si="51"/>
        <v>0</v>
      </c>
      <c r="AE76">
        <f t="shared" si="52"/>
        <v>0</v>
      </c>
      <c r="AF76">
        <f t="shared" si="52"/>
        <v>0</v>
      </c>
      <c r="AG76">
        <f t="shared" si="53"/>
        <v>0</v>
      </c>
      <c r="AH76">
        <f t="shared" si="54"/>
        <v>0</v>
      </c>
      <c r="AI76">
        <f t="shared" si="54"/>
        <v>0</v>
      </c>
      <c r="AJ76">
        <f t="shared" si="55"/>
        <v>0</v>
      </c>
      <c r="AK76">
        <v>5678.52</v>
      </c>
      <c r="AL76">
        <v>5678.52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4</v>
      </c>
      <c r="BJ76" t="s">
        <v>118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1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6"/>
        <v>-93.24</v>
      </c>
      <c r="CQ76">
        <f t="shared" si="57"/>
        <v>5678.52</v>
      </c>
      <c r="CR76">
        <f t="shared" si="58"/>
        <v>0</v>
      </c>
      <c r="CS76">
        <f t="shared" si="59"/>
        <v>0</v>
      </c>
      <c r="CT76">
        <f t="shared" si="60"/>
        <v>0</v>
      </c>
      <c r="CU76">
        <f t="shared" si="61"/>
        <v>0</v>
      </c>
      <c r="CV76">
        <f t="shared" si="62"/>
        <v>0</v>
      </c>
      <c r="CW76">
        <f t="shared" si="63"/>
        <v>0</v>
      </c>
      <c r="CX76">
        <f t="shared" si="63"/>
        <v>0</v>
      </c>
      <c r="CY76">
        <f t="shared" si="64"/>
        <v>0</v>
      </c>
      <c r="CZ76">
        <f t="shared" si="65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117</v>
      </c>
      <c r="DW76" t="s">
        <v>117</v>
      </c>
      <c r="DX76">
        <v>1000</v>
      </c>
      <c r="DZ76" t="s">
        <v>3</v>
      </c>
      <c r="EA76" t="s">
        <v>3</v>
      </c>
      <c r="EB76" t="s">
        <v>3</v>
      </c>
      <c r="EC76" t="s">
        <v>3</v>
      </c>
      <c r="EE76">
        <v>30553570</v>
      </c>
      <c r="EF76">
        <v>1</v>
      </c>
      <c r="EG76" t="s">
        <v>24</v>
      </c>
      <c r="EH76">
        <v>0</v>
      </c>
      <c r="EI76" t="s">
        <v>3</v>
      </c>
      <c r="EJ76">
        <v>4</v>
      </c>
      <c r="EK76">
        <v>0</v>
      </c>
      <c r="EL76" t="s">
        <v>25</v>
      </c>
      <c r="EM76" t="s">
        <v>26</v>
      </c>
      <c r="EO76" t="s">
        <v>3</v>
      </c>
      <c r="EQ76">
        <v>0</v>
      </c>
      <c r="ER76">
        <v>5678.52</v>
      </c>
      <c r="ES76">
        <v>5678.52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66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-832250914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67"/>
        <v>0</v>
      </c>
      <c r="GM76">
        <f t="shared" si="68"/>
        <v>-93.24</v>
      </c>
      <c r="GN76">
        <f t="shared" si="69"/>
        <v>0</v>
      </c>
      <c r="GO76">
        <f t="shared" si="70"/>
        <v>0</v>
      </c>
      <c r="GP76">
        <f t="shared" si="71"/>
        <v>-93.24</v>
      </c>
      <c r="GR76">
        <v>0</v>
      </c>
      <c r="GS76">
        <v>3</v>
      </c>
      <c r="GT76">
        <v>0</v>
      </c>
      <c r="GU76" t="s">
        <v>3</v>
      </c>
      <c r="GV76">
        <f t="shared" si="72"/>
        <v>0</v>
      </c>
      <c r="GW76">
        <v>1</v>
      </c>
      <c r="GX76">
        <f t="shared" si="73"/>
        <v>0</v>
      </c>
      <c r="HA76">
        <v>0</v>
      </c>
      <c r="HB76">
        <v>0</v>
      </c>
      <c r="HC76">
        <f t="shared" si="74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7" spans="1:245" x14ac:dyDescent="0.25">
      <c r="A77">
        <v>17</v>
      </c>
      <c r="B77">
        <v>1</v>
      </c>
      <c r="E77" t="s">
        <v>119</v>
      </c>
      <c r="F77" t="s">
        <v>120</v>
      </c>
      <c r="G77" t="s">
        <v>121</v>
      </c>
      <c r="H77" t="s">
        <v>122</v>
      </c>
      <c r="I77">
        <v>5</v>
      </c>
      <c r="J77">
        <v>0</v>
      </c>
      <c r="K77">
        <v>5</v>
      </c>
      <c r="O77">
        <f t="shared" si="39"/>
        <v>16362.5</v>
      </c>
      <c r="P77">
        <f t="shared" si="40"/>
        <v>16362.5</v>
      </c>
      <c r="Q77">
        <f t="shared" si="41"/>
        <v>0</v>
      </c>
      <c r="R77">
        <f t="shared" si="42"/>
        <v>0</v>
      </c>
      <c r="S77">
        <f t="shared" si="43"/>
        <v>0</v>
      </c>
      <c r="T77">
        <f t="shared" si="44"/>
        <v>0</v>
      </c>
      <c r="U77">
        <f t="shared" si="45"/>
        <v>0</v>
      </c>
      <c r="V77">
        <f t="shared" si="46"/>
        <v>0</v>
      </c>
      <c r="W77">
        <f t="shared" si="47"/>
        <v>0</v>
      </c>
      <c r="X77">
        <f t="shared" si="48"/>
        <v>0</v>
      </c>
      <c r="Y77">
        <f t="shared" si="48"/>
        <v>0</v>
      </c>
      <c r="AA77">
        <v>31628898</v>
      </c>
      <c r="AB77">
        <f t="shared" si="49"/>
        <v>3272.5</v>
      </c>
      <c r="AC77">
        <f t="shared" si="50"/>
        <v>3272.5</v>
      </c>
      <c r="AD77">
        <f t="shared" si="51"/>
        <v>0</v>
      </c>
      <c r="AE77">
        <f t="shared" si="52"/>
        <v>0</v>
      </c>
      <c r="AF77">
        <f t="shared" si="52"/>
        <v>0</v>
      </c>
      <c r="AG77">
        <f t="shared" si="53"/>
        <v>0</v>
      </c>
      <c r="AH77">
        <f t="shared" si="54"/>
        <v>0</v>
      </c>
      <c r="AI77">
        <f t="shared" si="54"/>
        <v>0</v>
      </c>
      <c r="AJ77">
        <f t="shared" si="55"/>
        <v>0</v>
      </c>
      <c r="AK77">
        <v>3272.5</v>
      </c>
      <c r="AL77">
        <v>3272.5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4</v>
      </c>
      <c r="BJ77" t="s">
        <v>123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6"/>
        <v>16362.5</v>
      </c>
      <c r="CQ77">
        <f t="shared" si="57"/>
        <v>3272.5</v>
      </c>
      <c r="CR77">
        <f t="shared" si="58"/>
        <v>0</v>
      </c>
      <c r="CS77">
        <f t="shared" si="59"/>
        <v>0</v>
      </c>
      <c r="CT77">
        <f t="shared" si="60"/>
        <v>0</v>
      </c>
      <c r="CU77">
        <f t="shared" si="61"/>
        <v>0</v>
      </c>
      <c r="CV77">
        <f t="shared" si="62"/>
        <v>0</v>
      </c>
      <c r="CW77">
        <f t="shared" si="63"/>
        <v>0</v>
      </c>
      <c r="CX77">
        <f t="shared" si="63"/>
        <v>0</v>
      </c>
      <c r="CY77">
        <f t="shared" si="64"/>
        <v>0</v>
      </c>
      <c r="CZ77">
        <f t="shared" si="65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1007</v>
      </c>
      <c r="DV77" t="s">
        <v>122</v>
      </c>
      <c r="DW77" t="s">
        <v>122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30553570</v>
      </c>
      <c r="EF77">
        <v>1</v>
      </c>
      <c r="EG77" t="s">
        <v>24</v>
      </c>
      <c r="EH77">
        <v>0</v>
      </c>
      <c r="EI77" t="s">
        <v>3</v>
      </c>
      <c r="EJ77">
        <v>4</v>
      </c>
      <c r="EK77">
        <v>0</v>
      </c>
      <c r="EL77" t="s">
        <v>25</v>
      </c>
      <c r="EM77" t="s">
        <v>26</v>
      </c>
      <c r="EO77" t="s">
        <v>3</v>
      </c>
      <c r="EQ77">
        <v>0</v>
      </c>
      <c r="ER77">
        <v>3272.5</v>
      </c>
      <c r="ES77">
        <v>3272.5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si="66"/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560481255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si="67"/>
        <v>0</v>
      </c>
      <c r="GM77">
        <f t="shared" si="68"/>
        <v>16362.5</v>
      </c>
      <c r="GN77">
        <f t="shared" si="69"/>
        <v>0</v>
      </c>
      <c r="GO77">
        <f t="shared" si="70"/>
        <v>0</v>
      </c>
      <c r="GP77">
        <f t="shared" si="71"/>
        <v>16362.5</v>
      </c>
      <c r="GR77">
        <v>0</v>
      </c>
      <c r="GS77">
        <v>3</v>
      </c>
      <c r="GT77">
        <v>0</v>
      </c>
      <c r="GU77" t="s">
        <v>3</v>
      </c>
      <c r="GV77">
        <f t="shared" si="72"/>
        <v>0</v>
      </c>
      <c r="GW77">
        <v>1</v>
      </c>
      <c r="GX77">
        <f t="shared" si="73"/>
        <v>0</v>
      </c>
      <c r="HA77">
        <v>0</v>
      </c>
      <c r="HB77">
        <v>0</v>
      </c>
      <c r="HC77">
        <f t="shared" si="74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5">
      <c r="A78">
        <v>17</v>
      </c>
      <c r="B78">
        <v>1</v>
      </c>
      <c r="E78" t="s">
        <v>124</v>
      </c>
      <c r="F78" t="s">
        <v>125</v>
      </c>
      <c r="G78" t="s">
        <v>126</v>
      </c>
      <c r="H78" t="s">
        <v>112</v>
      </c>
      <c r="I78">
        <v>167</v>
      </c>
      <c r="J78">
        <v>0</v>
      </c>
      <c r="K78">
        <v>167</v>
      </c>
      <c r="O78">
        <f t="shared" si="39"/>
        <v>566504.07999999996</v>
      </c>
      <c r="P78">
        <f t="shared" si="40"/>
        <v>566504.07999999996</v>
      </c>
      <c r="Q78">
        <f t="shared" si="41"/>
        <v>0</v>
      </c>
      <c r="R78">
        <f t="shared" si="42"/>
        <v>0</v>
      </c>
      <c r="S78">
        <f t="shared" si="43"/>
        <v>0</v>
      </c>
      <c r="T78">
        <f t="shared" si="44"/>
        <v>0</v>
      </c>
      <c r="U78">
        <f t="shared" si="45"/>
        <v>0</v>
      </c>
      <c r="V78">
        <f t="shared" si="46"/>
        <v>0</v>
      </c>
      <c r="W78">
        <f t="shared" si="47"/>
        <v>0</v>
      </c>
      <c r="X78">
        <f t="shared" si="48"/>
        <v>0</v>
      </c>
      <c r="Y78">
        <f t="shared" si="48"/>
        <v>0</v>
      </c>
      <c r="AA78">
        <v>31628898</v>
      </c>
      <c r="AB78">
        <f t="shared" si="49"/>
        <v>3392.24</v>
      </c>
      <c r="AC78">
        <f t="shared" si="50"/>
        <v>3392.24</v>
      </c>
      <c r="AD78">
        <f t="shared" si="51"/>
        <v>0</v>
      </c>
      <c r="AE78">
        <f t="shared" si="52"/>
        <v>0</v>
      </c>
      <c r="AF78">
        <f t="shared" si="52"/>
        <v>0</v>
      </c>
      <c r="AG78">
        <f t="shared" si="53"/>
        <v>0</v>
      </c>
      <c r="AH78">
        <f t="shared" si="54"/>
        <v>0</v>
      </c>
      <c r="AI78">
        <f t="shared" si="54"/>
        <v>0</v>
      </c>
      <c r="AJ78">
        <f t="shared" si="55"/>
        <v>0</v>
      </c>
      <c r="AK78">
        <v>3392.24</v>
      </c>
      <c r="AL78">
        <v>3392.24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127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6"/>
        <v>566504.07999999996</v>
      </c>
      <c r="CQ78">
        <f t="shared" si="57"/>
        <v>3392.24</v>
      </c>
      <c r="CR78">
        <f t="shared" si="58"/>
        <v>0</v>
      </c>
      <c r="CS78">
        <f t="shared" si="59"/>
        <v>0</v>
      </c>
      <c r="CT78">
        <f t="shared" si="60"/>
        <v>0</v>
      </c>
      <c r="CU78">
        <f t="shared" si="61"/>
        <v>0</v>
      </c>
      <c r="CV78">
        <f t="shared" si="62"/>
        <v>0</v>
      </c>
      <c r="CW78">
        <f t="shared" si="63"/>
        <v>0</v>
      </c>
      <c r="CX78">
        <f t="shared" si="63"/>
        <v>0</v>
      </c>
      <c r="CY78">
        <f t="shared" si="64"/>
        <v>0</v>
      </c>
      <c r="CZ78">
        <f t="shared" si="65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1009</v>
      </c>
      <c r="DV78" t="s">
        <v>112</v>
      </c>
      <c r="DW78" t="s">
        <v>112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30553570</v>
      </c>
      <c r="EF78">
        <v>1</v>
      </c>
      <c r="EG78" t="s">
        <v>24</v>
      </c>
      <c r="EH78">
        <v>0</v>
      </c>
      <c r="EI78" t="s">
        <v>3</v>
      </c>
      <c r="EJ78">
        <v>4</v>
      </c>
      <c r="EK78">
        <v>0</v>
      </c>
      <c r="EL78" t="s">
        <v>25</v>
      </c>
      <c r="EM78" t="s">
        <v>26</v>
      </c>
      <c r="EO78" t="s">
        <v>3</v>
      </c>
      <c r="EQ78">
        <v>0</v>
      </c>
      <c r="ER78">
        <v>3392.24</v>
      </c>
      <c r="ES78">
        <v>3392.24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FQ78">
        <v>0</v>
      </c>
      <c r="FR78">
        <f t="shared" si="66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-1445212322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67"/>
        <v>0</v>
      </c>
      <c r="GM78">
        <f t="shared" si="68"/>
        <v>566504.07999999996</v>
      </c>
      <c r="GN78">
        <f t="shared" si="69"/>
        <v>0</v>
      </c>
      <c r="GO78">
        <f t="shared" si="70"/>
        <v>0</v>
      </c>
      <c r="GP78">
        <f t="shared" si="71"/>
        <v>566504.07999999996</v>
      </c>
      <c r="GR78">
        <v>0</v>
      </c>
      <c r="GS78">
        <v>3</v>
      </c>
      <c r="GT78">
        <v>0</v>
      </c>
      <c r="GU78" t="s">
        <v>3</v>
      </c>
      <c r="GV78">
        <f t="shared" si="72"/>
        <v>0</v>
      </c>
      <c r="GW78">
        <v>1</v>
      </c>
      <c r="GX78">
        <f t="shared" si="73"/>
        <v>0</v>
      </c>
      <c r="HA78">
        <v>0</v>
      </c>
      <c r="HB78">
        <v>0</v>
      </c>
      <c r="HC78">
        <f t="shared" si="74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80" spans="1:245" x14ac:dyDescent="0.25">
      <c r="A80">
        <v>51</v>
      </c>
      <c r="B80">
        <f>B67</f>
        <v>1</v>
      </c>
      <c r="C80">
        <f>A67</f>
        <v>5</v>
      </c>
      <c r="D80">
        <f>ROW(A67)</f>
        <v>67</v>
      </c>
      <c r="F80" t="str">
        <f>IF(F67&lt;&gt;"",F67,"")</f>
        <v>Новый подраздел</v>
      </c>
      <c r="G80" t="str">
        <f>IF(G67&lt;&gt;"",G67,"")</f>
        <v>Монтажные работы</v>
      </c>
      <c r="H80">
        <v>0</v>
      </c>
      <c r="O80">
        <f t="shared" ref="O80:T80" si="75">ROUND(AB80,2)</f>
        <v>654020.85</v>
      </c>
      <c r="P80">
        <f t="shared" si="75"/>
        <v>615370.69999999995</v>
      </c>
      <c r="Q80">
        <f t="shared" si="75"/>
        <v>1405.03</v>
      </c>
      <c r="R80">
        <f t="shared" si="75"/>
        <v>597.08000000000004</v>
      </c>
      <c r="S80">
        <f t="shared" si="75"/>
        <v>37245.120000000003</v>
      </c>
      <c r="T80">
        <f t="shared" si="75"/>
        <v>0</v>
      </c>
      <c r="U80">
        <f>AH80</f>
        <v>125.84725</v>
      </c>
      <c r="V80">
        <f>AI80</f>
        <v>0</v>
      </c>
      <c r="W80">
        <f>ROUND(AJ80,2)</f>
        <v>0</v>
      </c>
      <c r="X80">
        <f>ROUND(AK80,2)</f>
        <v>26071.59</v>
      </c>
      <c r="Y80">
        <f>ROUND(AL80,2)</f>
        <v>3724.52</v>
      </c>
      <c r="AB80">
        <f>ROUND(SUMIF(AA71:AA78,"=31628898",O71:O78),2)</f>
        <v>654020.85</v>
      </c>
      <c r="AC80">
        <f>ROUND(SUMIF(AA71:AA78,"=31628898",P71:P78),2)</f>
        <v>615370.69999999995</v>
      </c>
      <c r="AD80">
        <f>ROUND(SUMIF(AA71:AA78,"=31628898",Q71:Q78),2)</f>
        <v>1405.03</v>
      </c>
      <c r="AE80">
        <f>ROUND(SUMIF(AA71:AA78,"=31628898",R71:R78),2)</f>
        <v>597.08000000000004</v>
      </c>
      <c r="AF80">
        <f>ROUND(SUMIF(AA71:AA78,"=31628898",S71:S78),2)</f>
        <v>37245.120000000003</v>
      </c>
      <c r="AG80">
        <f>ROUND(SUMIF(AA71:AA78,"=31628898",T71:T78),2)</f>
        <v>0</v>
      </c>
      <c r="AH80">
        <f>SUMIF(AA71:AA78,"=31628898",U71:U78)</f>
        <v>125.84725</v>
      </c>
      <c r="AI80">
        <f>SUMIF(AA71:AA78,"=31628898",V71:V78)</f>
        <v>0</v>
      </c>
      <c r="AJ80">
        <f>ROUND(SUMIF(AA71:AA78,"=31628898",W71:W78),2)</f>
        <v>0</v>
      </c>
      <c r="AK80">
        <f>ROUND(SUMIF(AA71:AA78,"=31628898",X71:X78),2)</f>
        <v>26071.59</v>
      </c>
      <c r="AL80">
        <f>ROUND(SUMIF(AA71:AA78,"=31628898",Y71:Y78),2)</f>
        <v>3724.52</v>
      </c>
      <c r="AO80">
        <f t="shared" ref="AO80:BD80" si="76">ROUND(BX80,2)</f>
        <v>0</v>
      </c>
      <c r="AP80">
        <f t="shared" si="76"/>
        <v>0</v>
      </c>
      <c r="AQ80">
        <f t="shared" si="76"/>
        <v>0</v>
      </c>
      <c r="AR80">
        <f t="shared" si="76"/>
        <v>684461.8</v>
      </c>
      <c r="AS80">
        <f t="shared" si="76"/>
        <v>0</v>
      </c>
      <c r="AT80">
        <f t="shared" si="76"/>
        <v>0</v>
      </c>
      <c r="AU80">
        <f t="shared" si="76"/>
        <v>684461.8</v>
      </c>
      <c r="AV80">
        <f t="shared" si="76"/>
        <v>615370.69999999995</v>
      </c>
      <c r="AW80">
        <f t="shared" si="76"/>
        <v>615370.69999999995</v>
      </c>
      <c r="AX80">
        <f t="shared" si="76"/>
        <v>0</v>
      </c>
      <c r="AY80">
        <f t="shared" si="76"/>
        <v>615370.69999999995</v>
      </c>
      <c r="AZ80">
        <f t="shared" si="76"/>
        <v>0</v>
      </c>
      <c r="BA80">
        <f t="shared" si="76"/>
        <v>0</v>
      </c>
      <c r="BB80">
        <f t="shared" si="76"/>
        <v>0</v>
      </c>
      <c r="BC80">
        <f t="shared" si="76"/>
        <v>0</v>
      </c>
      <c r="BD80">
        <f t="shared" si="76"/>
        <v>0</v>
      </c>
      <c r="BX80">
        <f>ROUND(SUMIF(AA71:AA78,"=31628898",FQ71:FQ78),2)</f>
        <v>0</v>
      </c>
      <c r="BY80">
        <f>ROUND(SUMIF(AA71:AA78,"=31628898",FR71:FR78),2)</f>
        <v>0</v>
      </c>
      <c r="BZ80">
        <f>ROUND(SUMIF(AA71:AA78,"=31628898",GL71:GL78),2)</f>
        <v>0</v>
      </c>
      <c r="CA80">
        <f>ROUND(SUMIF(AA71:AA78,"=31628898",GM71:GM78),2)</f>
        <v>684461.8</v>
      </c>
      <c r="CB80">
        <f>ROUND(SUMIF(AA71:AA78,"=31628898",GN71:GN78),2)</f>
        <v>0</v>
      </c>
      <c r="CC80">
        <f>ROUND(SUMIF(AA71:AA78,"=31628898",GO71:GO78),2)</f>
        <v>0</v>
      </c>
      <c r="CD80">
        <f>ROUND(SUMIF(AA71:AA78,"=31628898",GP71:GP78),2)</f>
        <v>684461.8</v>
      </c>
      <c r="CE80">
        <f>AC80-BX80</f>
        <v>615370.69999999995</v>
      </c>
      <c r="CF80">
        <f>AC80-BY80</f>
        <v>615370.69999999995</v>
      </c>
      <c r="CG80">
        <f>BX80-BZ80</f>
        <v>0</v>
      </c>
      <c r="CH80">
        <f>AC80-BX80-BY80+BZ80</f>
        <v>615370.69999999995</v>
      </c>
      <c r="CI80">
        <f>BY80-BZ80</f>
        <v>0</v>
      </c>
      <c r="CJ80">
        <f>ROUND(SUMIF(AA71:AA78,"=31628898",GX71:GX78),2)</f>
        <v>0</v>
      </c>
      <c r="CK80">
        <f>ROUND(SUMIF(AA71:AA78,"=31628898",GY71:GY78),2)</f>
        <v>0</v>
      </c>
      <c r="CL80">
        <f>ROUND(SUMIF(AA71:AA78,"=31628898",GZ71:GZ78),2)</f>
        <v>0</v>
      </c>
      <c r="CM80">
        <f>ROUND(SUMIF(AA71:AA78,"=31628898",HD71:HD78),2)</f>
        <v>0</v>
      </c>
      <c r="GX80">
        <v>0</v>
      </c>
    </row>
    <row r="82" spans="1:25" x14ac:dyDescent="0.25">
      <c r="A82">
        <v>50</v>
      </c>
      <c r="B82">
        <v>0</v>
      </c>
      <c r="C82">
        <v>0</v>
      </c>
      <c r="D82">
        <v>1</v>
      </c>
      <c r="E82">
        <v>201</v>
      </c>
      <c r="F82">
        <f>ROUND(Source!O80,O82)</f>
        <v>654020.85</v>
      </c>
      <c r="G82" t="s">
        <v>40</v>
      </c>
      <c r="H82" t="s">
        <v>41</v>
      </c>
      <c r="K82">
        <v>201</v>
      </c>
      <c r="L82">
        <v>1</v>
      </c>
      <c r="M82">
        <v>3</v>
      </c>
      <c r="N82" t="s">
        <v>3</v>
      </c>
      <c r="O82">
        <v>2</v>
      </c>
      <c r="W82">
        <v>654020.85</v>
      </c>
      <c r="X82">
        <v>1</v>
      </c>
      <c r="Y82">
        <v>654020.85</v>
      </c>
    </row>
    <row r="83" spans="1:25" x14ac:dyDescent="0.25">
      <c r="A83">
        <v>50</v>
      </c>
      <c r="B83">
        <v>0</v>
      </c>
      <c r="C83">
        <v>0</v>
      </c>
      <c r="D83">
        <v>1</v>
      </c>
      <c r="E83">
        <v>202</v>
      </c>
      <c r="F83">
        <f>ROUND(Source!P80,O83)</f>
        <v>615370.69999999995</v>
      </c>
      <c r="G83" t="s">
        <v>42</v>
      </c>
      <c r="H83" t="s">
        <v>43</v>
      </c>
      <c r="K83">
        <v>202</v>
      </c>
      <c r="L83">
        <v>2</v>
      </c>
      <c r="M83">
        <v>3</v>
      </c>
      <c r="N83" t="s">
        <v>3</v>
      </c>
      <c r="O83">
        <v>2</v>
      </c>
      <c r="W83">
        <v>615370.69999999995</v>
      </c>
      <c r="X83">
        <v>1</v>
      </c>
      <c r="Y83">
        <v>615370.69999999995</v>
      </c>
    </row>
    <row r="84" spans="1:25" x14ac:dyDescent="0.25">
      <c r="A84">
        <v>50</v>
      </c>
      <c r="B84">
        <v>0</v>
      </c>
      <c r="C84">
        <v>0</v>
      </c>
      <c r="D84">
        <v>1</v>
      </c>
      <c r="E84">
        <v>222</v>
      </c>
      <c r="F84">
        <f>ROUND(Source!AO80,O84)</f>
        <v>0</v>
      </c>
      <c r="G84" t="s">
        <v>44</v>
      </c>
      <c r="H84" t="s">
        <v>45</v>
      </c>
      <c r="K84">
        <v>222</v>
      </c>
      <c r="L84">
        <v>3</v>
      </c>
      <c r="M84">
        <v>3</v>
      </c>
      <c r="N84" t="s">
        <v>3</v>
      </c>
      <c r="O84">
        <v>2</v>
      </c>
      <c r="W84">
        <v>0</v>
      </c>
      <c r="X84">
        <v>1</v>
      </c>
      <c r="Y84">
        <v>0</v>
      </c>
    </row>
    <row r="85" spans="1:25" x14ac:dyDescent="0.25">
      <c r="A85">
        <v>50</v>
      </c>
      <c r="B85">
        <v>0</v>
      </c>
      <c r="C85">
        <v>0</v>
      </c>
      <c r="D85">
        <v>1</v>
      </c>
      <c r="E85">
        <v>225</v>
      </c>
      <c r="F85">
        <f>ROUND(Source!AV80,O85)</f>
        <v>615370.69999999995</v>
      </c>
      <c r="G85" t="s">
        <v>46</v>
      </c>
      <c r="H85" t="s">
        <v>47</v>
      </c>
      <c r="K85">
        <v>225</v>
      </c>
      <c r="L85">
        <v>4</v>
      </c>
      <c r="M85">
        <v>3</v>
      </c>
      <c r="N85" t="s">
        <v>3</v>
      </c>
      <c r="O85">
        <v>2</v>
      </c>
      <c r="W85">
        <v>615370.69999999995</v>
      </c>
      <c r="X85">
        <v>1</v>
      </c>
      <c r="Y85">
        <v>615370.69999999995</v>
      </c>
    </row>
    <row r="86" spans="1:25" x14ac:dyDescent="0.25">
      <c r="A86">
        <v>50</v>
      </c>
      <c r="B86">
        <v>0</v>
      </c>
      <c r="C86">
        <v>0</v>
      </c>
      <c r="D86">
        <v>1</v>
      </c>
      <c r="E86">
        <v>226</v>
      </c>
      <c r="F86">
        <f>ROUND(Source!AW80,O86)</f>
        <v>615370.69999999995</v>
      </c>
      <c r="G86" t="s">
        <v>48</v>
      </c>
      <c r="H86" t="s">
        <v>49</v>
      </c>
      <c r="K86">
        <v>226</v>
      </c>
      <c r="L86">
        <v>5</v>
      </c>
      <c r="M86">
        <v>3</v>
      </c>
      <c r="N86" t="s">
        <v>3</v>
      </c>
      <c r="O86">
        <v>2</v>
      </c>
      <c r="W86">
        <v>615370.69999999995</v>
      </c>
      <c r="X86">
        <v>1</v>
      </c>
      <c r="Y86">
        <v>615370.69999999995</v>
      </c>
    </row>
    <row r="87" spans="1:25" x14ac:dyDescent="0.25">
      <c r="A87">
        <v>50</v>
      </c>
      <c r="B87">
        <v>0</v>
      </c>
      <c r="C87">
        <v>0</v>
      </c>
      <c r="D87">
        <v>1</v>
      </c>
      <c r="E87">
        <v>227</v>
      </c>
      <c r="F87">
        <f>ROUND(Source!AX80,O87)</f>
        <v>0</v>
      </c>
      <c r="G87" t="s">
        <v>50</v>
      </c>
      <c r="H87" t="s">
        <v>51</v>
      </c>
      <c r="K87">
        <v>227</v>
      </c>
      <c r="L87">
        <v>6</v>
      </c>
      <c r="M87">
        <v>3</v>
      </c>
      <c r="N87" t="s">
        <v>3</v>
      </c>
      <c r="O87">
        <v>2</v>
      </c>
      <c r="W87">
        <v>0</v>
      </c>
      <c r="X87">
        <v>1</v>
      </c>
      <c r="Y87">
        <v>0</v>
      </c>
    </row>
    <row r="88" spans="1:25" x14ac:dyDescent="0.25">
      <c r="A88">
        <v>50</v>
      </c>
      <c r="B88">
        <v>0</v>
      </c>
      <c r="C88">
        <v>0</v>
      </c>
      <c r="D88">
        <v>1</v>
      </c>
      <c r="E88">
        <v>228</v>
      </c>
      <c r="F88">
        <f>ROUND(Source!AY80,O88)</f>
        <v>615370.69999999995</v>
      </c>
      <c r="G88" t="s">
        <v>52</v>
      </c>
      <c r="H88" t="s">
        <v>53</v>
      </c>
      <c r="K88">
        <v>228</v>
      </c>
      <c r="L88">
        <v>7</v>
      </c>
      <c r="M88">
        <v>3</v>
      </c>
      <c r="N88" t="s">
        <v>3</v>
      </c>
      <c r="O88">
        <v>2</v>
      </c>
      <c r="W88">
        <v>615370.69999999995</v>
      </c>
      <c r="X88">
        <v>1</v>
      </c>
      <c r="Y88">
        <v>615370.69999999995</v>
      </c>
    </row>
    <row r="89" spans="1:25" x14ac:dyDescent="0.25">
      <c r="A89">
        <v>50</v>
      </c>
      <c r="B89">
        <v>0</v>
      </c>
      <c r="C89">
        <v>0</v>
      </c>
      <c r="D89">
        <v>1</v>
      </c>
      <c r="E89">
        <v>216</v>
      </c>
      <c r="F89">
        <f>ROUND(Source!AP80,O89)</f>
        <v>0</v>
      </c>
      <c r="G89" t="s">
        <v>54</v>
      </c>
      <c r="H89" t="s">
        <v>55</v>
      </c>
      <c r="K89">
        <v>216</v>
      </c>
      <c r="L89">
        <v>8</v>
      </c>
      <c r="M89">
        <v>3</v>
      </c>
      <c r="N89" t="s">
        <v>3</v>
      </c>
      <c r="O89">
        <v>2</v>
      </c>
      <c r="W89">
        <v>0</v>
      </c>
      <c r="X89">
        <v>1</v>
      </c>
      <c r="Y89">
        <v>0</v>
      </c>
    </row>
    <row r="90" spans="1:25" x14ac:dyDescent="0.25">
      <c r="A90">
        <v>50</v>
      </c>
      <c r="B90">
        <v>0</v>
      </c>
      <c r="C90">
        <v>0</v>
      </c>
      <c r="D90">
        <v>1</v>
      </c>
      <c r="E90">
        <v>223</v>
      </c>
      <c r="F90">
        <f>ROUND(Source!AQ80,O90)</f>
        <v>0</v>
      </c>
      <c r="G90" t="s">
        <v>56</v>
      </c>
      <c r="H90" t="s">
        <v>57</v>
      </c>
      <c r="K90">
        <v>223</v>
      </c>
      <c r="L90">
        <v>9</v>
      </c>
      <c r="M90">
        <v>3</v>
      </c>
      <c r="N90" t="s">
        <v>3</v>
      </c>
      <c r="O90">
        <v>2</v>
      </c>
      <c r="W90">
        <v>0</v>
      </c>
      <c r="X90">
        <v>1</v>
      </c>
      <c r="Y90">
        <v>0</v>
      </c>
    </row>
    <row r="91" spans="1:25" x14ac:dyDescent="0.25">
      <c r="A91">
        <v>50</v>
      </c>
      <c r="B91">
        <v>0</v>
      </c>
      <c r="C91">
        <v>0</v>
      </c>
      <c r="D91">
        <v>1</v>
      </c>
      <c r="E91">
        <v>229</v>
      </c>
      <c r="F91">
        <f>ROUND(Source!AZ80,O91)</f>
        <v>0</v>
      </c>
      <c r="G91" t="s">
        <v>58</v>
      </c>
      <c r="H91" t="s">
        <v>59</v>
      </c>
      <c r="K91">
        <v>229</v>
      </c>
      <c r="L91">
        <v>10</v>
      </c>
      <c r="M91">
        <v>3</v>
      </c>
      <c r="N91" t="s">
        <v>3</v>
      </c>
      <c r="O91">
        <v>2</v>
      </c>
      <c r="W91">
        <v>0</v>
      </c>
      <c r="X91">
        <v>1</v>
      </c>
      <c r="Y91">
        <v>0</v>
      </c>
    </row>
    <row r="92" spans="1:25" x14ac:dyDescent="0.25">
      <c r="A92">
        <v>50</v>
      </c>
      <c r="B92">
        <v>0</v>
      </c>
      <c r="C92">
        <v>0</v>
      </c>
      <c r="D92">
        <v>1</v>
      </c>
      <c r="E92">
        <v>203</v>
      </c>
      <c r="F92">
        <f>ROUND(Source!Q80,O92)</f>
        <v>1405.03</v>
      </c>
      <c r="G92" t="s">
        <v>60</v>
      </c>
      <c r="H92" t="s">
        <v>61</v>
      </c>
      <c r="K92">
        <v>203</v>
      </c>
      <c r="L92">
        <v>11</v>
      </c>
      <c r="M92">
        <v>3</v>
      </c>
      <c r="N92" t="s">
        <v>3</v>
      </c>
      <c r="O92">
        <v>2</v>
      </c>
      <c r="W92">
        <v>1405.03</v>
      </c>
      <c r="X92">
        <v>1</v>
      </c>
      <c r="Y92">
        <v>1405.03</v>
      </c>
    </row>
    <row r="93" spans="1:25" x14ac:dyDescent="0.25">
      <c r="A93">
        <v>50</v>
      </c>
      <c r="B93">
        <v>0</v>
      </c>
      <c r="C93">
        <v>0</v>
      </c>
      <c r="D93">
        <v>1</v>
      </c>
      <c r="E93">
        <v>231</v>
      </c>
      <c r="F93">
        <f>ROUND(Source!BB80,O93)</f>
        <v>0</v>
      </c>
      <c r="G93" t="s">
        <v>62</v>
      </c>
      <c r="H93" t="s">
        <v>63</v>
      </c>
      <c r="K93">
        <v>231</v>
      </c>
      <c r="L93">
        <v>12</v>
      </c>
      <c r="M93">
        <v>3</v>
      </c>
      <c r="N93" t="s">
        <v>3</v>
      </c>
      <c r="O93">
        <v>2</v>
      </c>
      <c r="W93">
        <v>0</v>
      </c>
      <c r="X93">
        <v>1</v>
      </c>
      <c r="Y93">
        <v>0</v>
      </c>
    </row>
    <row r="94" spans="1:25" x14ac:dyDescent="0.25">
      <c r="A94">
        <v>50</v>
      </c>
      <c r="B94">
        <v>0</v>
      </c>
      <c r="C94">
        <v>0</v>
      </c>
      <c r="D94">
        <v>1</v>
      </c>
      <c r="E94">
        <v>204</v>
      </c>
      <c r="F94">
        <f>ROUND(Source!R80,O94)</f>
        <v>597.08000000000004</v>
      </c>
      <c r="G94" t="s">
        <v>64</v>
      </c>
      <c r="H94" t="s">
        <v>65</v>
      </c>
      <c r="K94">
        <v>204</v>
      </c>
      <c r="L94">
        <v>13</v>
      </c>
      <c r="M94">
        <v>3</v>
      </c>
      <c r="N94" t="s">
        <v>3</v>
      </c>
      <c r="O94">
        <v>2</v>
      </c>
      <c r="W94">
        <v>597.08000000000004</v>
      </c>
      <c r="X94">
        <v>1</v>
      </c>
      <c r="Y94">
        <v>597.08000000000004</v>
      </c>
    </row>
    <row r="95" spans="1:25" x14ac:dyDescent="0.25">
      <c r="A95">
        <v>50</v>
      </c>
      <c r="B95">
        <v>0</v>
      </c>
      <c r="C95">
        <v>0</v>
      </c>
      <c r="D95">
        <v>1</v>
      </c>
      <c r="E95">
        <v>205</v>
      </c>
      <c r="F95">
        <f>ROUND(Source!S80,O95)</f>
        <v>37245.120000000003</v>
      </c>
      <c r="G95" t="s">
        <v>66</v>
      </c>
      <c r="H95" t="s">
        <v>67</v>
      </c>
      <c r="K95">
        <v>205</v>
      </c>
      <c r="L95">
        <v>14</v>
      </c>
      <c r="M95">
        <v>3</v>
      </c>
      <c r="N95" t="s">
        <v>3</v>
      </c>
      <c r="O95">
        <v>2</v>
      </c>
      <c r="W95">
        <v>37245.120000000003</v>
      </c>
      <c r="X95">
        <v>1</v>
      </c>
      <c r="Y95">
        <v>37245.120000000003</v>
      </c>
    </row>
    <row r="96" spans="1:25" x14ac:dyDescent="0.25">
      <c r="A96">
        <v>50</v>
      </c>
      <c r="B96">
        <v>0</v>
      </c>
      <c r="C96">
        <v>0</v>
      </c>
      <c r="D96">
        <v>1</v>
      </c>
      <c r="E96">
        <v>232</v>
      </c>
      <c r="F96">
        <f>ROUND(Source!BC80,O96)</f>
        <v>0</v>
      </c>
      <c r="G96" t="s">
        <v>68</v>
      </c>
      <c r="H96" t="s">
        <v>69</v>
      </c>
      <c r="K96">
        <v>232</v>
      </c>
      <c r="L96">
        <v>15</v>
      </c>
      <c r="M96">
        <v>3</v>
      </c>
      <c r="N96" t="s">
        <v>3</v>
      </c>
      <c r="O96">
        <v>2</v>
      </c>
      <c r="W96">
        <v>0</v>
      </c>
      <c r="X96">
        <v>1</v>
      </c>
      <c r="Y96">
        <v>0</v>
      </c>
    </row>
    <row r="97" spans="1:206" x14ac:dyDescent="0.25">
      <c r="A97">
        <v>50</v>
      </c>
      <c r="B97">
        <v>0</v>
      </c>
      <c r="C97">
        <v>0</v>
      </c>
      <c r="D97">
        <v>1</v>
      </c>
      <c r="E97">
        <v>214</v>
      </c>
      <c r="F97">
        <f>ROUND(Source!AS80,O97)</f>
        <v>0</v>
      </c>
      <c r="G97" t="s">
        <v>70</v>
      </c>
      <c r="H97" t="s">
        <v>71</v>
      </c>
      <c r="K97">
        <v>214</v>
      </c>
      <c r="L97">
        <v>16</v>
      </c>
      <c r="M97">
        <v>3</v>
      </c>
      <c r="N97" t="s">
        <v>3</v>
      </c>
      <c r="O97">
        <v>2</v>
      </c>
      <c r="W97">
        <v>0</v>
      </c>
      <c r="X97">
        <v>1</v>
      </c>
      <c r="Y97">
        <v>0</v>
      </c>
    </row>
    <row r="98" spans="1:206" x14ac:dyDescent="0.25">
      <c r="A98">
        <v>50</v>
      </c>
      <c r="B98">
        <v>0</v>
      </c>
      <c r="C98">
        <v>0</v>
      </c>
      <c r="D98">
        <v>1</v>
      </c>
      <c r="E98">
        <v>215</v>
      </c>
      <c r="F98">
        <f>ROUND(Source!AT80,O98)</f>
        <v>0</v>
      </c>
      <c r="G98" t="s">
        <v>72</v>
      </c>
      <c r="H98" t="s">
        <v>73</v>
      </c>
      <c r="K98">
        <v>215</v>
      </c>
      <c r="L98">
        <v>17</v>
      </c>
      <c r="M98">
        <v>3</v>
      </c>
      <c r="N98" t="s">
        <v>3</v>
      </c>
      <c r="O98">
        <v>2</v>
      </c>
      <c r="W98">
        <v>0</v>
      </c>
      <c r="X98">
        <v>1</v>
      </c>
      <c r="Y98">
        <v>0</v>
      </c>
    </row>
    <row r="99" spans="1:206" x14ac:dyDescent="0.25">
      <c r="A99">
        <v>50</v>
      </c>
      <c r="B99">
        <v>0</v>
      </c>
      <c r="C99">
        <v>0</v>
      </c>
      <c r="D99">
        <v>1</v>
      </c>
      <c r="E99">
        <v>217</v>
      </c>
      <c r="F99">
        <f>ROUND(Source!AU80,O99)</f>
        <v>684461.8</v>
      </c>
      <c r="G99" t="s">
        <v>74</v>
      </c>
      <c r="H99" t="s">
        <v>75</v>
      </c>
      <c r="K99">
        <v>217</v>
      </c>
      <c r="L99">
        <v>18</v>
      </c>
      <c r="M99">
        <v>3</v>
      </c>
      <c r="N99" t="s">
        <v>3</v>
      </c>
      <c r="O99">
        <v>2</v>
      </c>
      <c r="W99">
        <v>684461.8</v>
      </c>
      <c r="X99">
        <v>1</v>
      </c>
      <c r="Y99">
        <v>684461.8</v>
      </c>
    </row>
    <row r="100" spans="1:206" x14ac:dyDescent="0.25">
      <c r="A100">
        <v>50</v>
      </c>
      <c r="B100">
        <v>0</v>
      </c>
      <c r="C100">
        <v>0</v>
      </c>
      <c r="D100">
        <v>1</v>
      </c>
      <c r="E100">
        <v>230</v>
      </c>
      <c r="F100">
        <f>ROUND(Source!BA80,O100)</f>
        <v>0</v>
      </c>
      <c r="G100" t="s">
        <v>76</v>
      </c>
      <c r="H100" t="s">
        <v>77</v>
      </c>
      <c r="K100">
        <v>230</v>
      </c>
      <c r="L100">
        <v>19</v>
      </c>
      <c r="M100">
        <v>3</v>
      </c>
      <c r="N100" t="s">
        <v>3</v>
      </c>
      <c r="O100">
        <v>2</v>
      </c>
      <c r="W100">
        <v>0</v>
      </c>
      <c r="X100">
        <v>1</v>
      </c>
      <c r="Y100">
        <v>0</v>
      </c>
    </row>
    <row r="101" spans="1:206" x14ac:dyDescent="0.25">
      <c r="A101">
        <v>50</v>
      </c>
      <c r="B101">
        <v>0</v>
      </c>
      <c r="C101">
        <v>0</v>
      </c>
      <c r="D101">
        <v>1</v>
      </c>
      <c r="E101">
        <v>206</v>
      </c>
      <c r="F101">
        <f>ROUND(Source!T80,O101)</f>
        <v>0</v>
      </c>
      <c r="G101" t="s">
        <v>78</v>
      </c>
      <c r="H101" t="s">
        <v>79</v>
      </c>
      <c r="K101">
        <v>206</v>
      </c>
      <c r="L101">
        <v>20</v>
      </c>
      <c r="M101">
        <v>3</v>
      </c>
      <c r="N101" t="s">
        <v>3</v>
      </c>
      <c r="O101">
        <v>2</v>
      </c>
      <c r="W101">
        <v>0</v>
      </c>
      <c r="X101">
        <v>1</v>
      </c>
      <c r="Y101">
        <v>0</v>
      </c>
    </row>
    <row r="102" spans="1:206" x14ac:dyDescent="0.25">
      <c r="A102">
        <v>50</v>
      </c>
      <c r="B102">
        <v>0</v>
      </c>
      <c r="C102">
        <v>0</v>
      </c>
      <c r="D102">
        <v>1</v>
      </c>
      <c r="E102">
        <v>207</v>
      </c>
      <c r="F102">
        <f>Source!U80</f>
        <v>125.84725</v>
      </c>
      <c r="G102" t="s">
        <v>80</v>
      </c>
      <c r="H102" t="s">
        <v>81</v>
      </c>
      <c r="K102">
        <v>207</v>
      </c>
      <c r="L102">
        <v>21</v>
      </c>
      <c r="M102">
        <v>3</v>
      </c>
      <c r="N102" t="s">
        <v>3</v>
      </c>
      <c r="O102">
        <v>-1</v>
      </c>
      <c r="W102">
        <v>125.84725</v>
      </c>
      <c r="X102">
        <v>1</v>
      </c>
      <c r="Y102">
        <v>125.84725</v>
      </c>
    </row>
    <row r="103" spans="1:206" x14ac:dyDescent="0.25">
      <c r="A103">
        <v>50</v>
      </c>
      <c r="B103">
        <v>0</v>
      </c>
      <c r="C103">
        <v>0</v>
      </c>
      <c r="D103">
        <v>1</v>
      </c>
      <c r="E103">
        <v>208</v>
      </c>
      <c r="F103">
        <f>Source!V80</f>
        <v>0</v>
      </c>
      <c r="G103" t="s">
        <v>82</v>
      </c>
      <c r="H103" t="s">
        <v>83</v>
      </c>
      <c r="K103">
        <v>208</v>
      </c>
      <c r="L103">
        <v>22</v>
      </c>
      <c r="M103">
        <v>3</v>
      </c>
      <c r="N103" t="s">
        <v>3</v>
      </c>
      <c r="O103">
        <v>-1</v>
      </c>
      <c r="W103">
        <v>0</v>
      </c>
      <c r="X103">
        <v>1</v>
      </c>
      <c r="Y103">
        <v>0</v>
      </c>
    </row>
    <row r="104" spans="1:206" x14ac:dyDescent="0.25">
      <c r="A104">
        <v>50</v>
      </c>
      <c r="B104">
        <v>0</v>
      </c>
      <c r="C104">
        <v>0</v>
      </c>
      <c r="D104">
        <v>1</v>
      </c>
      <c r="E104">
        <v>209</v>
      </c>
      <c r="F104">
        <f>ROUND(Source!W80,O104)</f>
        <v>0</v>
      </c>
      <c r="G104" t="s">
        <v>84</v>
      </c>
      <c r="H104" t="s">
        <v>85</v>
      </c>
      <c r="K104">
        <v>209</v>
      </c>
      <c r="L104">
        <v>23</v>
      </c>
      <c r="M104">
        <v>3</v>
      </c>
      <c r="N104" t="s">
        <v>3</v>
      </c>
      <c r="O104">
        <v>2</v>
      </c>
      <c r="W104">
        <v>0</v>
      </c>
      <c r="X104">
        <v>1</v>
      </c>
      <c r="Y104">
        <v>0</v>
      </c>
    </row>
    <row r="105" spans="1:206" x14ac:dyDescent="0.25">
      <c r="A105">
        <v>50</v>
      </c>
      <c r="B105">
        <v>0</v>
      </c>
      <c r="C105">
        <v>0</v>
      </c>
      <c r="D105">
        <v>1</v>
      </c>
      <c r="E105">
        <v>233</v>
      </c>
      <c r="F105">
        <f>ROUND(Source!BD80,O105)</f>
        <v>0</v>
      </c>
      <c r="G105" t="s">
        <v>86</v>
      </c>
      <c r="H105" t="s">
        <v>87</v>
      </c>
      <c r="K105">
        <v>233</v>
      </c>
      <c r="L105">
        <v>24</v>
      </c>
      <c r="M105">
        <v>3</v>
      </c>
      <c r="N105" t="s">
        <v>3</v>
      </c>
      <c r="O105">
        <v>2</v>
      </c>
      <c r="W105">
        <v>0</v>
      </c>
      <c r="X105">
        <v>1</v>
      </c>
      <c r="Y105">
        <v>0</v>
      </c>
    </row>
    <row r="106" spans="1:206" x14ac:dyDescent="0.25">
      <c r="A106">
        <v>50</v>
      </c>
      <c r="B106">
        <v>0</v>
      </c>
      <c r="C106">
        <v>0</v>
      </c>
      <c r="D106">
        <v>1</v>
      </c>
      <c r="E106">
        <v>210</v>
      </c>
      <c r="F106">
        <f>ROUND(Source!X80,O106)</f>
        <v>26071.59</v>
      </c>
      <c r="G106" t="s">
        <v>88</v>
      </c>
      <c r="H106" t="s">
        <v>89</v>
      </c>
      <c r="K106">
        <v>210</v>
      </c>
      <c r="L106">
        <v>25</v>
      </c>
      <c r="M106">
        <v>3</v>
      </c>
      <c r="N106" t="s">
        <v>3</v>
      </c>
      <c r="O106">
        <v>2</v>
      </c>
      <c r="W106">
        <v>26071.59</v>
      </c>
      <c r="X106">
        <v>1</v>
      </c>
      <c r="Y106">
        <v>26071.59</v>
      </c>
    </row>
    <row r="107" spans="1:206" x14ac:dyDescent="0.25">
      <c r="A107">
        <v>50</v>
      </c>
      <c r="B107">
        <v>0</v>
      </c>
      <c r="C107">
        <v>0</v>
      </c>
      <c r="D107">
        <v>1</v>
      </c>
      <c r="E107">
        <v>211</v>
      </c>
      <c r="F107">
        <f>ROUND(Source!Y80,O107)</f>
        <v>3724.52</v>
      </c>
      <c r="G107" t="s">
        <v>90</v>
      </c>
      <c r="H107" t="s">
        <v>91</v>
      </c>
      <c r="K107">
        <v>211</v>
      </c>
      <c r="L107">
        <v>26</v>
      </c>
      <c r="M107">
        <v>3</v>
      </c>
      <c r="N107" t="s">
        <v>3</v>
      </c>
      <c r="O107">
        <v>2</v>
      </c>
      <c r="W107">
        <v>3724.52</v>
      </c>
      <c r="X107">
        <v>1</v>
      </c>
      <c r="Y107">
        <v>3724.52</v>
      </c>
    </row>
    <row r="108" spans="1:206" x14ac:dyDescent="0.25">
      <c r="A108">
        <v>50</v>
      </c>
      <c r="B108">
        <v>0</v>
      </c>
      <c r="C108">
        <v>0</v>
      </c>
      <c r="D108">
        <v>1</v>
      </c>
      <c r="E108">
        <v>224</v>
      </c>
      <c r="F108">
        <f>ROUND(Source!AR80,O108)</f>
        <v>684461.8</v>
      </c>
      <c r="G108" t="s">
        <v>92</v>
      </c>
      <c r="H108" t="s">
        <v>93</v>
      </c>
      <c r="K108">
        <v>224</v>
      </c>
      <c r="L108">
        <v>27</v>
      </c>
      <c r="M108">
        <v>3</v>
      </c>
      <c r="N108" t="s">
        <v>3</v>
      </c>
      <c r="O108">
        <v>2</v>
      </c>
      <c r="W108">
        <v>684461.8</v>
      </c>
      <c r="X108">
        <v>1</v>
      </c>
      <c r="Y108">
        <v>684461.8</v>
      </c>
    </row>
    <row r="110" spans="1:206" x14ac:dyDescent="0.25">
      <c r="A110">
        <v>51</v>
      </c>
      <c r="B110">
        <f>B24</f>
        <v>1</v>
      </c>
      <c r="C110">
        <f>A24</f>
        <v>4</v>
      </c>
      <c r="D110">
        <f>ROW(A24)</f>
        <v>24</v>
      </c>
      <c r="F110" t="str">
        <f>IF(F24&lt;&gt;"",F24,"")</f>
        <v>Новый раздел</v>
      </c>
      <c r="G110" t="str">
        <f>IF(G24&lt;&gt;"",G24,"")</f>
        <v>Крыльцо главный вход</v>
      </c>
      <c r="H110">
        <v>0</v>
      </c>
      <c r="O110">
        <f t="shared" ref="O110:T110" si="77">ROUND(O37+O80+AB110,2)</f>
        <v>764743.53</v>
      </c>
      <c r="P110">
        <f t="shared" si="77"/>
        <v>615370.69999999995</v>
      </c>
      <c r="Q110">
        <f t="shared" si="77"/>
        <v>2467.19</v>
      </c>
      <c r="R110">
        <f t="shared" si="77"/>
        <v>636.37</v>
      </c>
      <c r="S110">
        <f t="shared" si="77"/>
        <v>146905.64000000001</v>
      </c>
      <c r="T110">
        <f t="shared" si="77"/>
        <v>0</v>
      </c>
      <c r="U110">
        <f>U37+U80+AH110</f>
        <v>455.44601</v>
      </c>
      <c r="V110">
        <f>V37+V80+AI110</f>
        <v>0</v>
      </c>
      <c r="W110">
        <f>ROUND(W37+W80+AJ110,2)</f>
        <v>0</v>
      </c>
      <c r="X110">
        <f>ROUND(X37+X80+AK110,2)</f>
        <v>102833.96</v>
      </c>
      <c r="Y110">
        <f>ROUND(Y37+Y80+AL110,2)</f>
        <v>14690.58</v>
      </c>
      <c r="AO110">
        <f t="shared" ref="AO110:BD110" si="78">ROUND(AO37+AO80+BX110,2)</f>
        <v>0</v>
      </c>
      <c r="AP110">
        <f t="shared" si="78"/>
        <v>0</v>
      </c>
      <c r="AQ110">
        <f t="shared" si="78"/>
        <v>0</v>
      </c>
      <c r="AR110">
        <f t="shared" si="78"/>
        <v>882955.34</v>
      </c>
      <c r="AS110">
        <f t="shared" si="78"/>
        <v>0</v>
      </c>
      <c r="AT110">
        <f t="shared" si="78"/>
        <v>0</v>
      </c>
      <c r="AU110">
        <f t="shared" si="78"/>
        <v>882955.34</v>
      </c>
      <c r="AV110">
        <f t="shared" si="78"/>
        <v>615370.69999999995</v>
      </c>
      <c r="AW110">
        <f t="shared" si="78"/>
        <v>615370.69999999995</v>
      </c>
      <c r="AX110">
        <f t="shared" si="78"/>
        <v>0</v>
      </c>
      <c r="AY110">
        <f t="shared" si="78"/>
        <v>615370.69999999995</v>
      </c>
      <c r="AZ110">
        <f t="shared" si="78"/>
        <v>0</v>
      </c>
      <c r="BA110">
        <f t="shared" si="78"/>
        <v>0</v>
      </c>
      <c r="BB110">
        <f t="shared" si="78"/>
        <v>0</v>
      </c>
      <c r="BC110">
        <f t="shared" si="78"/>
        <v>0</v>
      </c>
      <c r="BD110">
        <f t="shared" si="78"/>
        <v>0</v>
      </c>
      <c r="GX110">
        <v>0</v>
      </c>
    </row>
    <row r="112" spans="1:206" x14ac:dyDescent="0.25">
      <c r="A112">
        <v>50</v>
      </c>
      <c r="B112">
        <v>0</v>
      </c>
      <c r="C112">
        <v>0</v>
      </c>
      <c r="D112">
        <v>1</v>
      </c>
      <c r="E112">
        <v>201</v>
      </c>
      <c r="F112">
        <f>ROUND(Source!O110,O112)</f>
        <v>764743.53</v>
      </c>
      <c r="G112" t="s">
        <v>40</v>
      </c>
      <c r="H112" t="s">
        <v>41</v>
      </c>
      <c r="K112">
        <v>201</v>
      </c>
      <c r="L112">
        <v>1</v>
      </c>
      <c r="M112">
        <v>3</v>
      </c>
      <c r="N112" t="s">
        <v>3</v>
      </c>
      <c r="O112">
        <v>2</v>
      </c>
      <c r="W112">
        <v>764743.53</v>
      </c>
      <c r="X112">
        <v>1</v>
      </c>
      <c r="Y112">
        <v>764743.53</v>
      </c>
    </row>
    <row r="113" spans="1:25" x14ac:dyDescent="0.25">
      <c r="A113">
        <v>50</v>
      </c>
      <c r="B113">
        <v>0</v>
      </c>
      <c r="C113">
        <v>0</v>
      </c>
      <c r="D113">
        <v>1</v>
      </c>
      <c r="E113">
        <v>202</v>
      </c>
      <c r="F113">
        <f>ROUND(Source!P110,O113)</f>
        <v>615370.69999999995</v>
      </c>
      <c r="G113" t="s">
        <v>42</v>
      </c>
      <c r="H113" t="s">
        <v>43</v>
      </c>
      <c r="K113">
        <v>202</v>
      </c>
      <c r="L113">
        <v>2</v>
      </c>
      <c r="M113">
        <v>3</v>
      </c>
      <c r="N113" t="s">
        <v>3</v>
      </c>
      <c r="O113">
        <v>2</v>
      </c>
      <c r="W113">
        <v>615370.69999999995</v>
      </c>
      <c r="X113">
        <v>1</v>
      </c>
      <c r="Y113">
        <v>615370.69999999995</v>
      </c>
    </row>
    <row r="114" spans="1:25" x14ac:dyDescent="0.25">
      <c r="A114">
        <v>50</v>
      </c>
      <c r="B114">
        <v>0</v>
      </c>
      <c r="C114">
        <v>0</v>
      </c>
      <c r="D114">
        <v>1</v>
      </c>
      <c r="E114">
        <v>222</v>
      </c>
      <c r="F114">
        <f>ROUND(Source!AO110,O114)</f>
        <v>0</v>
      </c>
      <c r="G114" t="s">
        <v>44</v>
      </c>
      <c r="H114" t="s">
        <v>45</v>
      </c>
      <c r="K114">
        <v>222</v>
      </c>
      <c r="L114">
        <v>3</v>
      </c>
      <c r="M114">
        <v>3</v>
      </c>
      <c r="N114" t="s">
        <v>3</v>
      </c>
      <c r="O114">
        <v>2</v>
      </c>
      <c r="W114">
        <v>0</v>
      </c>
      <c r="X114">
        <v>1</v>
      </c>
      <c r="Y114">
        <v>0</v>
      </c>
    </row>
    <row r="115" spans="1:25" x14ac:dyDescent="0.25">
      <c r="A115">
        <v>50</v>
      </c>
      <c r="B115">
        <v>0</v>
      </c>
      <c r="C115">
        <v>0</v>
      </c>
      <c r="D115">
        <v>1</v>
      </c>
      <c r="E115">
        <v>225</v>
      </c>
      <c r="F115">
        <f>ROUND(Source!AV110,O115)</f>
        <v>615370.69999999995</v>
      </c>
      <c r="G115" t="s">
        <v>46</v>
      </c>
      <c r="H115" t="s">
        <v>47</v>
      </c>
      <c r="K115">
        <v>225</v>
      </c>
      <c r="L115">
        <v>4</v>
      </c>
      <c r="M115">
        <v>3</v>
      </c>
      <c r="N115" t="s">
        <v>3</v>
      </c>
      <c r="O115">
        <v>2</v>
      </c>
      <c r="W115">
        <v>615370.69999999995</v>
      </c>
      <c r="X115">
        <v>1</v>
      </c>
      <c r="Y115">
        <v>615370.69999999995</v>
      </c>
    </row>
    <row r="116" spans="1:25" x14ac:dyDescent="0.25">
      <c r="A116">
        <v>50</v>
      </c>
      <c r="B116">
        <v>0</v>
      </c>
      <c r="C116">
        <v>0</v>
      </c>
      <c r="D116">
        <v>1</v>
      </c>
      <c r="E116">
        <v>226</v>
      </c>
      <c r="F116">
        <f>ROUND(Source!AW110,O116)</f>
        <v>615370.69999999995</v>
      </c>
      <c r="G116" t="s">
        <v>48</v>
      </c>
      <c r="H116" t="s">
        <v>49</v>
      </c>
      <c r="K116">
        <v>226</v>
      </c>
      <c r="L116">
        <v>5</v>
      </c>
      <c r="M116">
        <v>3</v>
      </c>
      <c r="N116" t="s">
        <v>3</v>
      </c>
      <c r="O116">
        <v>2</v>
      </c>
      <c r="W116">
        <v>615370.69999999995</v>
      </c>
      <c r="X116">
        <v>1</v>
      </c>
      <c r="Y116">
        <v>615370.69999999995</v>
      </c>
    </row>
    <row r="117" spans="1:25" x14ac:dyDescent="0.25">
      <c r="A117">
        <v>50</v>
      </c>
      <c r="B117">
        <v>0</v>
      </c>
      <c r="C117">
        <v>0</v>
      </c>
      <c r="D117">
        <v>1</v>
      </c>
      <c r="E117">
        <v>227</v>
      </c>
      <c r="F117">
        <f>ROUND(Source!AX110,O117)</f>
        <v>0</v>
      </c>
      <c r="G117" t="s">
        <v>50</v>
      </c>
      <c r="H117" t="s">
        <v>51</v>
      </c>
      <c r="K117">
        <v>227</v>
      </c>
      <c r="L117">
        <v>6</v>
      </c>
      <c r="M117">
        <v>3</v>
      </c>
      <c r="N117" t="s">
        <v>3</v>
      </c>
      <c r="O117">
        <v>2</v>
      </c>
      <c r="W117">
        <v>0</v>
      </c>
      <c r="X117">
        <v>1</v>
      </c>
      <c r="Y117">
        <v>0</v>
      </c>
    </row>
    <row r="118" spans="1:25" x14ac:dyDescent="0.25">
      <c r="A118">
        <v>50</v>
      </c>
      <c r="B118">
        <v>0</v>
      </c>
      <c r="C118">
        <v>0</v>
      </c>
      <c r="D118">
        <v>1</v>
      </c>
      <c r="E118">
        <v>228</v>
      </c>
      <c r="F118">
        <f>ROUND(Source!AY110,O118)</f>
        <v>615370.69999999995</v>
      </c>
      <c r="G118" t="s">
        <v>52</v>
      </c>
      <c r="H118" t="s">
        <v>53</v>
      </c>
      <c r="K118">
        <v>228</v>
      </c>
      <c r="L118">
        <v>7</v>
      </c>
      <c r="M118">
        <v>3</v>
      </c>
      <c r="N118" t="s">
        <v>3</v>
      </c>
      <c r="O118">
        <v>2</v>
      </c>
      <c r="W118">
        <v>615370.69999999995</v>
      </c>
      <c r="X118">
        <v>1</v>
      </c>
      <c r="Y118">
        <v>615370.69999999995</v>
      </c>
    </row>
    <row r="119" spans="1:25" x14ac:dyDescent="0.25">
      <c r="A119">
        <v>50</v>
      </c>
      <c r="B119">
        <v>0</v>
      </c>
      <c r="C119">
        <v>0</v>
      </c>
      <c r="D119">
        <v>1</v>
      </c>
      <c r="E119">
        <v>216</v>
      </c>
      <c r="F119">
        <f>ROUND(Source!AP110,O119)</f>
        <v>0</v>
      </c>
      <c r="G119" t="s">
        <v>54</v>
      </c>
      <c r="H119" t="s">
        <v>55</v>
      </c>
      <c r="K119">
        <v>216</v>
      </c>
      <c r="L119">
        <v>8</v>
      </c>
      <c r="M119">
        <v>3</v>
      </c>
      <c r="N119" t="s">
        <v>3</v>
      </c>
      <c r="O119">
        <v>2</v>
      </c>
      <c r="W119">
        <v>0</v>
      </c>
      <c r="X119">
        <v>1</v>
      </c>
      <c r="Y119">
        <v>0</v>
      </c>
    </row>
    <row r="120" spans="1:25" x14ac:dyDescent="0.25">
      <c r="A120">
        <v>50</v>
      </c>
      <c r="B120">
        <v>0</v>
      </c>
      <c r="C120">
        <v>0</v>
      </c>
      <c r="D120">
        <v>1</v>
      </c>
      <c r="E120">
        <v>223</v>
      </c>
      <c r="F120">
        <f>ROUND(Source!AQ110,O120)</f>
        <v>0</v>
      </c>
      <c r="G120" t="s">
        <v>56</v>
      </c>
      <c r="H120" t="s">
        <v>57</v>
      </c>
      <c r="K120">
        <v>223</v>
      </c>
      <c r="L120">
        <v>9</v>
      </c>
      <c r="M120">
        <v>3</v>
      </c>
      <c r="N120" t="s">
        <v>3</v>
      </c>
      <c r="O120">
        <v>2</v>
      </c>
      <c r="W120">
        <v>0</v>
      </c>
      <c r="X120">
        <v>1</v>
      </c>
      <c r="Y120">
        <v>0</v>
      </c>
    </row>
    <row r="121" spans="1:25" x14ac:dyDescent="0.25">
      <c r="A121">
        <v>50</v>
      </c>
      <c r="B121">
        <v>0</v>
      </c>
      <c r="C121">
        <v>0</v>
      </c>
      <c r="D121">
        <v>1</v>
      </c>
      <c r="E121">
        <v>229</v>
      </c>
      <c r="F121">
        <f>ROUND(Source!AZ110,O121)</f>
        <v>0</v>
      </c>
      <c r="G121" t="s">
        <v>58</v>
      </c>
      <c r="H121" t="s">
        <v>59</v>
      </c>
      <c r="K121">
        <v>229</v>
      </c>
      <c r="L121">
        <v>10</v>
      </c>
      <c r="M121">
        <v>3</v>
      </c>
      <c r="N121" t="s">
        <v>3</v>
      </c>
      <c r="O121">
        <v>2</v>
      </c>
      <c r="W121">
        <v>0</v>
      </c>
      <c r="X121">
        <v>1</v>
      </c>
      <c r="Y121">
        <v>0</v>
      </c>
    </row>
    <row r="122" spans="1:25" x14ac:dyDescent="0.25">
      <c r="A122">
        <v>50</v>
      </c>
      <c r="B122">
        <v>0</v>
      </c>
      <c r="C122">
        <v>0</v>
      </c>
      <c r="D122">
        <v>1</v>
      </c>
      <c r="E122">
        <v>203</v>
      </c>
      <c r="F122">
        <f>ROUND(Source!Q110,O122)</f>
        <v>2467.19</v>
      </c>
      <c r="G122" t="s">
        <v>60</v>
      </c>
      <c r="H122" t="s">
        <v>61</v>
      </c>
      <c r="K122">
        <v>203</v>
      </c>
      <c r="L122">
        <v>11</v>
      </c>
      <c r="M122">
        <v>3</v>
      </c>
      <c r="N122" t="s">
        <v>3</v>
      </c>
      <c r="O122">
        <v>2</v>
      </c>
      <c r="W122">
        <v>2467.19</v>
      </c>
      <c r="X122">
        <v>1</v>
      </c>
      <c r="Y122">
        <v>2467.19</v>
      </c>
    </row>
    <row r="123" spans="1:25" x14ac:dyDescent="0.25">
      <c r="A123">
        <v>50</v>
      </c>
      <c r="B123">
        <v>0</v>
      </c>
      <c r="C123">
        <v>0</v>
      </c>
      <c r="D123">
        <v>1</v>
      </c>
      <c r="E123">
        <v>231</v>
      </c>
      <c r="F123">
        <f>ROUND(Source!BB110,O123)</f>
        <v>0</v>
      </c>
      <c r="G123" t="s">
        <v>62</v>
      </c>
      <c r="H123" t="s">
        <v>63</v>
      </c>
      <c r="K123">
        <v>231</v>
      </c>
      <c r="L123">
        <v>12</v>
      </c>
      <c r="M123">
        <v>3</v>
      </c>
      <c r="N123" t="s">
        <v>3</v>
      </c>
      <c r="O123">
        <v>2</v>
      </c>
      <c r="W123">
        <v>0</v>
      </c>
      <c r="X123">
        <v>1</v>
      </c>
      <c r="Y123">
        <v>0</v>
      </c>
    </row>
    <row r="124" spans="1:25" x14ac:dyDescent="0.25">
      <c r="A124">
        <v>50</v>
      </c>
      <c r="B124">
        <v>0</v>
      </c>
      <c r="C124">
        <v>0</v>
      </c>
      <c r="D124">
        <v>1</v>
      </c>
      <c r="E124">
        <v>204</v>
      </c>
      <c r="F124">
        <f>ROUND(Source!R110,O124)</f>
        <v>636.37</v>
      </c>
      <c r="G124" t="s">
        <v>64</v>
      </c>
      <c r="H124" t="s">
        <v>65</v>
      </c>
      <c r="K124">
        <v>204</v>
      </c>
      <c r="L124">
        <v>13</v>
      </c>
      <c r="M124">
        <v>3</v>
      </c>
      <c r="N124" t="s">
        <v>3</v>
      </c>
      <c r="O124">
        <v>2</v>
      </c>
      <c r="W124">
        <v>636.37</v>
      </c>
      <c r="X124">
        <v>1</v>
      </c>
      <c r="Y124">
        <v>636.37</v>
      </c>
    </row>
    <row r="125" spans="1:25" x14ac:dyDescent="0.25">
      <c r="A125">
        <v>50</v>
      </c>
      <c r="B125">
        <v>0</v>
      </c>
      <c r="C125">
        <v>0</v>
      </c>
      <c r="D125">
        <v>1</v>
      </c>
      <c r="E125">
        <v>205</v>
      </c>
      <c r="F125">
        <f>ROUND(Source!S110,O125)</f>
        <v>146905.64000000001</v>
      </c>
      <c r="G125" t="s">
        <v>66</v>
      </c>
      <c r="H125" t="s">
        <v>67</v>
      </c>
      <c r="K125">
        <v>205</v>
      </c>
      <c r="L125">
        <v>14</v>
      </c>
      <c r="M125">
        <v>3</v>
      </c>
      <c r="N125" t="s">
        <v>3</v>
      </c>
      <c r="O125">
        <v>2</v>
      </c>
      <c r="W125">
        <v>146905.64000000001</v>
      </c>
      <c r="X125">
        <v>1</v>
      </c>
      <c r="Y125">
        <v>146905.64000000001</v>
      </c>
    </row>
    <row r="126" spans="1:25" x14ac:dyDescent="0.25">
      <c r="A126">
        <v>50</v>
      </c>
      <c r="B126">
        <v>0</v>
      </c>
      <c r="C126">
        <v>0</v>
      </c>
      <c r="D126">
        <v>1</v>
      </c>
      <c r="E126">
        <v>232</v>
      </c>
      <c r="F126">
        <f>ROUND(Source!BC110,O126)</f>
        <v>0</v>
      </c>
      <c r="G126" t="s">
        <v>68</v>
      </c>
      <c r="H126" t="s">
        <v>69</v>
      </c>
      <c r="K126">
        <v>232</v>
      </c>
      <c r="L126">
        <v>15</v>
      </c>
      <c r="M126">
        <v>3</v>
      </c>
      <c r="N126" t="s">
        <v>3</v>
      </c>
      <c r="O126">
        <v>2</v>
      </c>
      <c r="W126">
        <v>0</v>
      </c>
      <c r="X126">
        <v>1</v>
      </c>
      <c r="Y126">
        <v>0</v>
      </c>
    </row>
    <row r="127" spans="1:25" x14ac:dyDescent="0.25">
      <c r="A127">
        <v>50</v>
      </c>
      <c r="B127">
        <v>0</v>
      </c>
      <c r="C127">
        <v>0</v>
      </c>
      <c r="D127">
        <v>1</v>
      </c>
      <c r="E127">
        <v>214</v>
      </c>
      <c r="F127">
        <f>ROUND(Source!AS110,O127)</f>
        <v>0</v>
      </c>
      <c r="G127" t="s">
        <v>70</v>
      </c>
      <c r="H127" t="s">
        <v>71</v>
      </c>
      <c r="K127">
        <v>214</v>
      </c>
      <c r="L127">
        <v>16</v>
      </c>
      <c r="M127">
        <v>3</v>
      </c>
      <c r="N127" t="s">
        <v>3</v>
      </c>
      <c r="O127">
        <v>2</v>
      </c>
      <c r="W127">
        <v>0</v>
      </c>
      <c r="X127">
        <v>1</v>
      </c>
      <c r="Y127">
        <v>0</v>
      </c>
    </row>
    <row r="128" spans="1:25" x14ac:dyDescent="0.25">
      <c r="A128">
        <v>50</v>
      </c>
      <c r="B128">
        <v>0</v>
      </c>
      <c r="C128">
        <v>0</v>
      </c>
      <c r="D128">
        <v>1</v>
      </c>
      <c r="E128">
        <v>215</v>
      </c>
      <c r="F128">
        <f>ROUND(Source!AT110,O128)</f>
        <v>0</v>
      </c>
      <c r="G128" t="s">
        <v>72</v>
      </c>
      <c r="H128" t="s">
        <v>73</v>
      </c>
      <c r="K128">
        <v>215</v>
      </c>
      <c r="L128">
        <v>17</v>
      </c>
      <c r="M128">
        <v>3</v>
      </c>
      <c r="N128" t="s">
        <v>3</v>
      </c>
      <c r="O128">
        <v>2</v>
      </c>
      <c r="W128">
        <v>0</v>
      </c>
      <c r="X128">
        <v>1</v>
      </c>
      <c r="Y128">
        <v>0</v>
      </c>
    </row>
    <row r="129" spans="1:206" x14ac:dyDescent="0.25">
      <c r="A129">
        <v>50</v>
      </c>
      <c r="B129">
        <v>0</v>
      </c>
      <c r="C129">
        <v>0</v>
      </c>
      <c r="D129">
        <v>1</v>
      </c>
      <c r="E129">
        <v>217</v>
      </c>
      <c r="F129">
        <f>ROUND(Source!AU110,O129)</f>
        <v>882955.34</v>
      </c>
      <c r="G129" t="s">
        <v>74</v>
      </c>
      <c r="H129" t="s">
        <v>75</v>
      </c>
      <c r="K129">
        <v>217</v>
      </c>
      <c r="L129">
        <v>18</v>
      </c>
      <c r="M129">
        <v>3</v>
      </c>
      <c r="N129" t="s">
        <v>3</v>
      </c>
      <c r="O129">
        <v>2</v>
      </c>
      <c r="W129">
        <v>882955.34</v>
      </c>
      <c r="X129">
        <v>1</v>
      </c>
      <c r="Y129">
        <v>882955.34</v>
      </c>
    </row>
    <row r="130" spans="1:206" x14ac:dyDescent="0.25">
      <c r="A130">
        <v>50</v>
      </c>
      <c r="B130">
        <v>0</v>
      </c>
      <c r="C130">
        <v>0</v>
      </c>
      <c r="D130">
        <v>1</v>
      </c>
      <c r="E130">
        <v>230</v>
      </c>
      <c r="F130">
        <f>ROUND(Source!BA110,O130)</f>
        <v>0</v>
      </c>
      <c r="G130" t="s">
        <v>76</v>
      </c>
      <c r="H130" t="s">
        <v>77</v>
      </c>
      <c r="K130">
        <v>230</v>
      </c>
      <c r="L130">
        <v>19</v>
      </c>
      <c r="M130">
        <v>3</v>
      </c>
      <c r="N130" t="s">
        <v>3</v>
      </c>
      <c r="O130">
        <v>2</v>
      </c>
      <c r="W130">
        <v>0</v>
      </c>
      <c r="X130">
        <v>1</v>
      </c>
      <c r="Y130">
        <v>0</v>
      </c>
    </row>
    <row r="131" spans="1:206" x14ac:dyDescent="0.25">
      <c r="A131">
        <v>50</v>
      </c>
      <c r="B131">
        <v>0</v>
      </c>
      <c r="C131">
        <v>0</v>
      </c>
      <c r="D131">
        <v>1</v>
      </c>
      <c r="E131">
        <v>206</v>
      </c>
      <c r="F131">
        <f>ROUND(Source!T110,O131)</f>
        <v>0</v>
      </c>
      <c r="G131" t="s">
        <v>78</v>
      </c>
      <c r="H131" t="s">
        <v>79</v>
      </c>
      <c r="K131">
        <v>206</v>
      </c>
      <c r="L131">
        <v>20</v>
      </c>
      <c r="M131">
        <v>3</v>
      </c>
      <c r="N131" t="s">
        <v>3</v>
      </c>
      <c r="O131">
        <v>2</v>
      </c>
      <c r="W131">
        <v>0</v>
      </c>
      <c r="X131">
        <v>1</v>
      </c>
      <c r="Y131">
        <v>0</v>
      </c>
    </row>
    <row r="132" spans="1:206" x14ac:dyDescent="0.25">
      <c r="A132">
        <v>50</v>
      </c>
      <c r="B132">
        <v>0</v>
      </c>
      <c r="C132">
        <v>0</v>
      </c>
      <c r="D132">
        <v>1</v>
      </c>
      <c r="E132">
        <v>207</v>
      </c>
      <c r="F132">
        <f>Source!U110</f>
        <v>455.44601</v>
      </c>
      <c r="G132" t="s">
        <v>80</v>
      </c>
      <c r="H132" t="s">
        <v>81</v>
      </c>
      <c r="K132">
        <v>207</v>
      </c>
      <c r="L132">
        <v>21</v>
      </c>
      <c r="M132">
        <v>3</v>
      </c>
      <c r="N132" t="s">
        <v>3</v>
      </c>
      <c r="O132">
        <v>-1</v>
      </c>
      <c r="W132">
        <v>455.44601000000006</v>
      </c>
      <c r="X132">
        <v>1</v>
      </c>
      <c r="Y132">
        <v>455.44601000000006</v>
      </c>
    </row>
    <row r="133" spans="1:206" x14ac:dyDescent="0.25">
      <c r="A133">
        <v>50</v>
      </c>
      <c r="B133">
        <v>0</v>
      </c>
      <c r="C133">
        <v>0</v>
      </c>
      <c r="D133">
        <v>1</v>
      </c>
      <c r="E133">
        <v>208</v>
      </c>
      <c r="F133">
        <f>Source!V110</f>
        <v>0</v>
      </c>
      <c r="G133" t="s">
        <v>82</v>
      </c>
      <c r="H133" t="s">
        <v>83</v>
      </c>
      <c r="K133">
        <v>208</v>
      </c>
      <c r="L133">
        <v>22</v>
      </c>
      <c r="M133">
        <v>3</v>
      </c>
      <c r="N133" t="s">
        <v>3</v>
      </c>
      <c r="O133">
        <v>-1</v>
      </c>
      <c r="W133">
        <v>0</v>
      </c>
      <c r="X133">
        <v>1</v>
      </c>
      <c r="Y133">
        <v>0</v>
      </c>
    </row>
    <row r="134" spans="1:206" x14ac:dyDescent="0.25">
      <c r="A134">
        <v>50</v>
      </c>
      <c r="B134">
        <v>0</v>
      </c>
      <c r="C134">
        <v>0</v>
      </c>
      <c r="D134">
        <v>1</v>
      </c>
      <c r="E134">
        <v>209</v>
      </c>
      <c r="F134">
        <f>ROUND(Source!W110,O134)</f>
        <v>0</v>
      </c>
      <c r="G134" t="s">
        <v>84</v>
      </c>
      <c r="H134" t="s">
        <v>85</v>
      </c>
      <c r="K134">
        <v>209</v>
      </c>
      <c r="L134">
        <v>23</v>
      </c>
      <c r="M134">
        <v>3</v>
      </c>
      <c r="N134" t="s">
        <v>3</v>
      </c>
      <c r="O134">
        <v>2</v>
      </c>
      <c r="W134">
        <v>0</v>
      </c>
      <c r="X134">
        <v>1</v>
      </c>
      <c r="Y134">
        <v>0</v>
      </c>
    </row>
    <row r="135" spans="1:206" x14ac:dyDescent="0.25">
      <c r="A135">
        <v>50</v>
      </c>
      <c r="B135">
        <v>0</v>
      </c>
      <c r="C135">
        <v>0</v>
      </c>
      <c r="D135">
        <v>1</v>
      </c>
      <c r="E135">
        <v>233</v>
      </c>
      <c r="F135">
        <f>ROUND(Source!BD110,O135)</f>
        <v>0</v>
      </c>
      <c r="G135" t="s">
        <v>86</v>
      </c>
      <c r="H135" t="s">
        <v>87</v>
      </c>
      <c r="K135">
        <v>233</v>
      </c>
      <c r="L135">
        <v>24</v>
      </c>
      <c r="M135">
        <v>3</v>
      </c>
      <c r="N135" t="s">
        <v>3</v>
      </c>
      <c r="O135">
        <v>2</v>
      </c>
      <c r="W135">
        <v>0</v>
      </c>
      <c r="X135">
        <v>1</v>
      </c>
      <c r="Y135">
        <v>0</v>
      </c>
    </row>
    <row r="136" spans="1:206" x14ac:dyDescent="0.25">
      <c r="A136">
        <v>50</v>
      </c>
      <c r="B136">
        <v>0</v>
      </c>
      <c r="C136">
        <v>0</v>
      </c>
      <c r="D136">
        <v>1</v>
      </c>
      <c r="E136">
        <v>210</v>
      </c>
      <c r="F136">
        <f>ROUND(Source!X110,O136)</f>
        <v>102833.96</v>
      </c>
      <c r="G136" t="s">
        <v>88</v>
      </c>
      <c r="H136" t="s">
        <v>89</v>
      </c>
      <c r="K136">
        <v>210</v>
      </c>
      <c r="L136">
        <v>25</v>
      </c>
      <c r="M136">
        <v>3</v>
      </c>
      <c r="N136" t="s">
        <v>3</v>
      </c>
      <c r="O136">
        <v>2</v>
      </c>
      <c r="W136">
        <v>102833.96</v>
      </c>
      <c r="X136">
        <v>1</v>
      </c>
      <c r="Y136">
        <v>102833.96</v>
      </c>
    </row>
    <row r="137" spans="1:206" x14ac:dyDescent="0.25">
      <c r="A137">
        <v>50</v>
      </c>
      <c r="B137">
        <v>0</v>
      </c>
      <c r="C137">
        <v>0</v>
      </c>
      <c r="D137">
        <v>1</v>
      </c>
      <c r="E137">
        <v>211</v>
      </c>
      <c r="F137">
        <f>ROUND(Source!Y110,O137)</f>
        <v>14690.58</v>
      </c>
      <c r="G137" t="s">
        <v>90</v>
      </c>
      <c r="H137" t="s">
        <v>91</v>
      </c>
      <c r="K137">
        <v>211</v>
      </c>
      <c r="L137">
        <v>26</v>
      </c>
      <c r="M137">
        <v>3</v>
      </c>
      <c r="N137" t="s">
        <v>3</v>
      </c>
      <c r="O137">
        <v>2</v>
      </c>
      <c r="W137">
        <v>14690.58</v>
      </c>
      <c r="X137">
        <v>1</v>
      </c>
      <c r="Y137">
        <v>14690.58</v>
      </c>
    </row>
    <row r="138" spans="1:206" x14ac:dyDescent="0.25">
      <c r="A138">
        <v>50</v>
      </c>
      <c r="B138">
        <v>0</v>
      </c>
      <c r="C138">
        <v>0</v>
      </c>
      <c r="D138">
        <v>1</v>
      </c>
      <c r="E138">
        <v>224</v>
      </c>
      <c r="F138">
        <f>ROUND(Source!AR110,O138)</f>
        <v>882955.34</v>
      </c>
      <c r="G138" t="s">
        <v>92</v>
      </c>
      <c r="H138" t="s">
        <v>93</v>
      </c>
      <c r="K138">
        <v>224</v>
      </c>
      <c r="L138">
        <v>27</v>
      </c>
      <c r="M138">
        <v>3</v>
      </c>
      <c r="N138" t="s">
        <v>3</v>
      </c>
      <c r="O138">
        <v>2</v>
      </c>
      <c r="W138">
        <v>882955.34</v>
      </c>
      <c r="X138">
        <v>1</v>
      </c>
      <c r="Y138">
        <v>882955.34</v>
      </c>
    </row>
    <row r="140" spans="1:206" x14ac:dyDescent="0.25">
      <c r="A140">
        <v>4</v>
      </c>
      <c r="B140">
        <v>1</v>
      </c>
      <c r="D140">
        <f>ROW(A189)</f>
        <v>189</v>
      </c>
      <c r="F140" t="s">
        <v>13</v>
      </c>
      <c r="G140" t="s">
        <v>128</v>
      </c>
      <c r="H140" t="s">
        <v>3</v>
      </c>
      <c r="I140">
        <v>0</v>
      </c>
      <c r="K140">
        <v>0</v>
      </c>
      <c r="M140" t="s">
        <v>3</v>
      </c>
      <c r="S140">
        <v>0</v>
      </c>
      <c r="U140" t="s">
        <v>3</v>
      </c>
      <c r="V140">
        <v>0</v>
      </c>
      <c r="AB140" t="s">
        <v>3</v>
      </c>
      <c r="AC140" t="s">
        <v>3</v>
      </c>
      <c r="AD140" t="s">
        <v>3</v>
      </c>
      <c r="AE140" t="s">
        <v>3</v>
      </c>
      <c r="AF140" t="s">
        <v>3</v>
      </c>
      <c r="AG140" t="s">
        <v>3</v>
      </c>
      <c r="AP140" t="s">
        <v>3</v>
      </c>
      <c r="AQ140" t="s">
        <v>3</v>
      </c>
      <c r="AR140" t="s">
        <v>3</v>
      </c>
      <c r="AZ140" t="s">
        <v>3</v>
      </c>
      <c r="BB140" t="s">
        <v>3</v>
      </c>
      <c r="BC140" t="s">
        <v>3</v>
      </c>
      <c r="BD140" t="s">
        <v>3</v>
      </c>
      <c r="BE140" t="s">
        <v>3</v>
      </c>
      <c r="BF140" t="s">
        <v>3</v>
      </c>
      <c r="BG140" t="s">
        <v>3</v>
      </c>
      <c r="BH140" t="s">
        <v>3</v>
      </c>
      <c r="BI140" t="s">
        <v>3</v>
      </c>
      <c r="BJ140" t="s">
        <v>3</v>
      </c>
      <c r="BK140" t="s">
        <v>3</v>
      </c>
      <c r="BL140" t="s">
        <v>3</v>
      </c>
      <c r="BM140" t="s">
        <v>3</v>
      </c>
      <c r="BN140" t="s">
        <v>3</v>
      </c>
      <c r="BO140" t="s">
        <v>3</v>
      </c>
      <c r="BP140" t="s">
        <v>3</v>
      </c>
      <c r="BX140">
        <v>0</v>
      </c>
      <c r="CJ140">
        <v>0</v>
      </c>
    </row>
    <row r="142" spans="1:206" x14ac:dyDescent="0.25">
      <c r="A142">
        <v>52</v>
      </c>
      <c r="B142">
        <f t="shared" ref="B142:G142" si="79">B189</f>
        <v>1</v>
      </c>
      <c r="C142">
        <f t="shared" si="79"/>
        <v>4</v>
      </c>
      <c r="D142">
        <f t="shared" si="79"/>
        <v>140</v>
      </c>
      <c r="E142">
        <f t="shared" si="79"/>
        <v>0</v>
      </c>
      <c r="F142" t="str">
        <f t="shared" si="79"/>
        <v>Новый раздел</v>
      </c>
      <c r="G142" t="str">
        <f t="shared" si="79"/>
        <v>Крыльцо боковое</v>
      </c>
      <c r="O142">
        <f t="shared" ref="O142:AT142" si="80">O189</f>
        <v>1066754.5</v>
      </c>
      <c r="P142">
        <f t="shared" si="80"/>
        <v>1018014.36</v>
      </c>
      <c r="Q142">
        <f t="shared" si="80"/>
        <v>1648.47</v>
      </c>
      <c r="R142">
        <f t="shared" si="80"/>
        <v>622.88</v>
      </c>
      <c r="S142">
        <f t="shared" si="80"/>
        <v>47091.67</v>
      </c>
      <c r="T142">
        <f t="shared" si="80"/>
        <v>0</v>
      </c>
      <c r="U142">
        <f t="shared" si="80"/>
        <v>165.40230000000003</v>
      </c>
      <c r="V142">
        <f t="shared" si="80"/>
        <v>0</v>
      </c>
      <c r="W142">
        <f t="shared" si="80"/>
        <v>0</v>
      </c>
      <c r="X142">
        <f t="shared" si="80"/>
        <v>32964.18</v>
      </c>
      <c r="Y142">
        <f t="shared" si="80"/>
        <v>4709.16</v>
      </c>
      <c r="Z142">
        <f t="shared" si="80"/>
        <v>0</v>
      </c>
      <c r="AA142">
        <f t="shared" si="80"/>
        <v>0</v>
      </c>
      <c r="AB142">
        <f t="shared" si="80"/>
        <v>0</v>
      </c>
      <c r="AC142">
        <f t="shared" si="80"/>
        <v>0</v>
      </c>
      <c r="AD142">
        <f t="shared" si="80"/>
        <v>0</v>
      </c>
      <c r="AE142">
        <f t="shared" si="80"/>
        <v>0</v>
      </c>
      <c r="AF142">
        <f t="shared" si="80"/>
        <v>0</v>
      </c>
      <c r="AG142">
        <f t="shared" si="80"/>
        <v>0</v>
      </c>
      <c r="AH142">
        <f t="shared" si="80"/>
        <v>0</v>
      </c>
      <c r="AI142">
        <f t="shared" si="80"/>
        <v>0</v>
      </c>
      <c r="AJ142">
        <f t="shared" si="80"/>
        <v>0</v>
      </c>
      <c r="AK142">
        <f t="shared" si="80"/>
        <v>0</v>
      </c>
      <c r="AL142">
        <f t="shared" si="80"/>
        <v>0</v>
      </c>
      <c r="AM142">
        <f t="shared" si="80"/>
        <v>0</v>
      </c>
      <c r="AN142">
        <f t="shared" si="80"/>
        <v>0</v>
      </c>
      <c r="AO142">
        <f t="shared" si="80"/>
        <v>0</v>
      </c>
      <c r="AP142">
        <f t="shared" si="80"/>
        <v>0</v>
      </c>
      <c r="AQ142">
        <f t="shared" si="80"/>
        <v>0</v>
      </c>
      <c r="AR142">
        <f t="shared" si="80"/>
        <v>1105100.55</v>
      </c>
      <c r="AS142">
        <f t="shared" si="80"/>
        <v>0</v>
      </c>
      <c r="AT142">
        <f t="shared" si="80"/>
        <v>0</v>
      </c>
      <c r="AU142">
        <f t="shared" ref="AU142:BZ142" si="81">AU189</f>
        <v>1105100.55</v>
      </c>
      <c r="AV142">
        <f t="shared" si="81"/>
        <v>1018014.36</v>
      </c>
      <c r="AW142">
        <f t="shared" si="81"/>
        <v>1018014.36</v>
      </c>
      <c r="AX142">
        <f t="shared" si="81"/>
        <v>0</v>
      </c>
      <c r="AY142">
        <f t="shared" si="81"/>
        <v>1018014.36</v>
      </c>
      <c r="AZ142">
        <f t="shared" si="81"/>
        <v>0</v>
      </c>
      <c r="BA142">
        <f t="shared" si="81"/>
        <v>0</v>
      </c>
      <c r="BB142">
        <f t="shared" si="81"/>
        <v>0</v>
      </c>
      <c r="BC142">
        <f t="shared" si="81"/>
        <v>0</v>
      </c>
      <c r="BD142">
        <f t="shared" si="81"/>
        <v>0</v>
      </c>
      <c r="BE142">
        <f t="shared" si="81"/>
        <v>0</v>
      </c>
      <c r="BF142">
        <f t="shared" si="81"/>
        <v>0</v>
      </c>
      <c r="BG142">
        <f t="shared" si="81"/>
        <v>0</v>
      </c>
      <c r="BH142">
        <f t="shared" si="81"/>
        <v>0</v>
      </c>
      <c r="BI142">
        <f t="shared" si="81"/>
        <v>0</v>
      </c>
      <c r="BJ142">
        <f t="shared" si="81"/>
        <v>0</v>
      </c>
      <c r="BK142">
        <f t="shared" si="81"/>
        <v>0</v>
      </c>
      <c r="BL142">
        <f t="shared" si="81"/>
        <v>0</v>
      </c>
      <c r="BM142">
        <f t="shared" si="81"/>
        <v>0</v>
      </c>
      <c r="BN142">
        <f t="shared" si="81"/>
        <v>0</v>
      </c>
      <c r="BO142">
        <f t="shared" si="81"/>
        <v>0</v>
      </c>
      <c r="BP142">
        <f t="shared" si="81"/>
        <v>0</v>
      </c>
      <c r="BQ142">
        <f t="shared" si="81"/>
        <v>0</v>
      </c>
      <c r="BR142">
        <f t="shared" si="81"/>
        <v>0</v>
      </c>
      <c r="BS142">
        <f t="shared" si="81"/>
        <v>0</v>
      </c>
      <c r="BT142">
        <f t="shared" si="81"/>
        <v>0</v>
      </c>
      <c r="BU142">
        <f t="shared" si="81"/>
        <v>0</v>
      </c>
      <c r="BV142">
        <f t="shared" si="81"/>
        <v>0</v>
      </c>
      <c r="BW142">
        <f t="shared" si="81"/>
        <v>0</v>
      </c>
      <c r="BX142">
        <f t="shared" si="81"/>
        <v>0</v>
      </c>
      <c r="BY142">
        <f t="shared" si="81"/>
        <v>0</v>
      </c>
      <c r="BZ142">
        <f t="shared" si="81"/>
        <v>0</v>
      </c>
      <c r="CA142">
        <f t="shared" ref="CA142:DF142" si="82">CA189</f>
        <v>0</v>
      </c>
      <c r="CB142">
        <f t="shared" si="82"/>
        <v>0</v>
      </c>
      <c r="CC142">
        <f t="shared" si="82"/>
        <v>0</v>
      </c>
      <c r="CD142">
        <f t="shared" si="82"/>
        <v>0</v>
      </c>
      <c r="CE142">
        <f t="shared" si="82"/>
        <v>0</v>
      </c>
      <c r="CF142">
        <f t="shared" si="82"/>
        <v>0</v>
      </c>
      <c r="CG142">
        <f t="shared" si="82"/>
        <v>0</v>
      </c>
      <c r="CH142">
        <f t="shared" si="82"/>
        <v>0</v>
      </c>
      <c r="CI142">
        <f t="shared" si="82"/>
        <v>0</v>
      </c>
      <c r="CJ142">
        <f t="shared" si="82"/>
        <v>0</v>
      </c>
      <c r="CK142">
        <f t="shared" si="82"/>
        <v>0</v>
      </c>
      <c r="CL142">
        <f t="shared" si="82"/>
        <v>0</v>
      </c>
      <c r="CM142">
        <f t="shared" si="82"/>
        <v>0</v>
      </c>
      <c r="CN142">
        <f t="shared" si="82"/>
        <v>0</v>
      </c>
      <c r="CO142">
        <f t="shared" si="82"/>
        <v>0</v>
      </c>
      <c r="CP142">
        <f t="shared" si="82"/>
        <v>0</v>
      </c>
      <c r="CQ142">
        <f t="shared" si="82"/>
        <v>0</v>
      </c>
      <c r="CR142">
        <f t="shared" si="82"/>
        <v>0</v>
      </c>
      <c r="CS142">
        <f t="shared" si="82"/>
        <v>0</v>
      </c>
      <c r="CT142">
        <f t="shared" si="82"/>
        <v>0</v>
      </c>
      <c r="CU142">
        <f t="shared" si="82"/>
        <v>0</v>
      </c>
      <c r="CV142">
        <f t="shared" si="82"/>
        <v>0</v>
      </c>
      <c r="CW142">
        <f t="shared" si="82"/>
        <v>0</v>
      </c>
      <c r="CX142">
        <f t="shared" si="82"/>
        <v>0</v>
      </c>
      <c r="CY142">
        <f t="shared" si="82"/>
        <v>0</v>
      </c>
      <c r="CZ142">
        <f t="shared" si="82"/>
        <v>0</v>
      </c>
      <c r="DA142">
        <f t="shared" si="82"/>
        <v>0</v>
      </c>
      <c r="DB142">
        <f t="shared" si="82"/>
        <v>0</v>
      </c>
      <c r="DC142">
        <f t="shared" si="82"/>
        <v>0</v>
      </c>
      <c r="DD142">
        <f t="shared" si="82"/>
        <v>0</v>
      </c>
      <c r="DE142">
        <f t="shared" si="82"/>
        <v>0</v>
      </c>
      <c r="DF142">
        <f t="shared" si="82"/>
        <v>0</v>
      </c>
      <c r="DG142">
        <f t="shared" ref="DG142:EL142" si="83">DG189</f>
        <v>0</v>
      </c>
      <c r="DH142">
        <f t="shared" si="83"/>
        <v>0</v>
      </c>
      <c r="DI142">
        <f t="shared" si="83"/>
        <v>0</v>
      </c>
      <c r="DJ142">
        <f t="shared" si="83"/>
        <v>0</v>
      </c>
      <c r="DK142">
        <f t="shared" si="83"/>
        <v>0</v>
      </c>
      <c r="DL142">
        <f t="shared" si="83"/>
        <v>0</v>
      </c>
      <c r="DM142">
        <f t="shared" si="83"/>
        <v>0</v>
      </c>
      <c r="DN142">
        <f t="shared" si="83"/>
        <v>0</v>
      </c>
      <c r="DO142">
        <f t="shared" si="83"/>
        <v>0</v>
      </c>
      <c r="DP142">
        <f t="shared" si="83"/>
        <v>0</v>
      </c>
      <c r="DQ142">
        <f t="shared" si="83"/>
        <v>0</v>
      </c>
      <c r="DR142">
        <f t="shared" si="83"/>
        <v>0</v>
      </c>
      <c r="DS142">
        <f t="shared" si="83"/>
        <v>0</v>
      </c>
      <c r="DT142">
        <f t="shared" si="83"/>
        <v>0</v>
      </c>
      <c r="DU142">
        <f t="shared" si="83"/>
        <v>0</v>
      </c>
      <c r="DV142">
        <f t="shared" si="83"/>
        <v>0</v>
      </c>
      <c r="DW142">
        <f t="shared" si="83"/>
        <v>0</v>
      </c>
      <c r="DX142">
        <f t="shared" si="83"/>
        <v>0</v>
      </c>
      <c r="DY142">
        <f t="shared" si="83"/>
        <v>0</v>
      </c>
      <c r="DZ142">
        <f t="shared" si="83"/>
        <v>0</v>
      </c>
      <c r="EA142">
        <f t="shared" si="83"/>
        <v>0</v>
      </c>
      <c r="EB142">
        <f t="shared" si="83"/>
        <v>0</v>
      </c>
      <c r="EC142">
        <f t="shared" si="83"/>
        <v>0</v>
      </c>
      <c r="ED142">
        <f t="shared" si="83"/>
        <v>0</v>
      </c>
      <c r="EE142">
        <f t="shared" si="83"/>
        <v>0</v>
      </c>
      <c r="EF142">
        <f t="shared" si="83"/>
        <v>0</v>
      </c>
      <c r="EG142">
        <f t="shared" si="83"/>
        <v>0</v>
      </c>
      <c r="EH142">
        <f t="shared" si="83"/>
        <v>0</v>
      </c>
      <c r="EI142">
        <f t="shared" si="83"/>
        <v>0</v>
      </c>
      <c r="EJ142">
        <f t="shared" si="83"/>
        <v>0</v>
      </c>
      <c r="EK142">
        <f t="shared" si="83"/>
        <v>0</v>
      </c>
      <c r="EL142">
        <f t="shared" si="83"/>
        <v>0</v>
      </c>
      <c r="EM142">
        <f t="shared" ref="EM142:FR142" si="84">EM189</f>
        <v>0</v>
      </c>
      <c r="EN142">
        <f t="shared" si="84"/>
        <v>0</v>
      </c>
      <c r="EO142">
        <f t="shared" si="84"/>
        <v>0</v>
      </c>
      <c r="EP142">
        <f t="shared" si="84"/>
        <v>0</v>
      </c>
      <c r="EQ142">
        <f t="shared" si="84"/>
        <v>0</v>
      </c>
      <c r="ER142">
        <f t="shared" si="84"/>
        <v>0</v>
      </c>
      <c r="ES142">
        <f t="shared" si="84"/>
        <v>0</v>
      </c>
      <c r="ET142">
        <f t="shared" si="84"/>
        <v>0</v>
      </c>
      <c r="EU142">
        <f t="shared" si="84"/>
        <v>0</v>
      </c>
      <c r="EV142">
        <f t="shared" si="84"/>
        <v>0</v>
      </c>
      <c r="EW142">
        <f t="shared" si="84"/>
        <v>0</v>
      </c>
      <c r="EX142">
        <f t="shared" si="84"/>
        <v>0</v>
      </c>
      <c r="EY142">
        <f t="shared" si="84"/>
        <v>0</v>
      </c>
      <c r="EZ142">
        <f t="shared" si="84"/>
        <v>0</v>
      </c>
      <c r="FA142">
        <f t="shared" si="84"/>
        <v>0</v>
      </c>
      <c r="FB142">
        <f t="shared" si="84"/>
        <v>0</v>
      </c>
      <c r="FC142">
        <f t="shared" si="84"/>
        <v>0</v>
      </c>
      <c r="FD142">
        <f t="shared" si="84"/>
        <v>0</v>
      </c>
      <c r="FE142">
        <f t="shared" si="84"/>
        <v>0</v>
      </c>
      <c r="FF142">
        <f t="shared" si="84"/>
        <v>0</v>
      </c>
      <c r="FG142">
        <f t="shared" si="84"/>
        <v>0</v>
      </c>
      <c r="FH142">
        <f t="shared" si="84"/>
        <v>0</v>
      </c>
      <c r="FI142">
        <f t="shared" si="84"/>
        <v>0</v>
      </c>
      <c r="FJ142">
        <f t="shared" si="84"/>
        <v>0</v>
      </c>
      <c r="FK142">
        <f t="shared" si="84"/>
        <v>0</v>
      </c>
      <c r="FL142">
        <f t="shared" si="84"/>
        <v>0</v>
      </c>
      <c r="FM142">
        <f t="shared" si="84"/>
        <v>0</v>
      </c>
      <c r="FN142">
        <f t="shared" si="84"/>
        <v>0</v>
      </c>
      <c r="FO142">
        <f t="shared" si="84"/>
        <v>0</v>
      </c>
      <c r="FP142">
        <f t="shared" si="84"/>
        <v>0</v>
      </c>
      <c r="FQ142">
        <f t="shared" si="84"/>
        <v>0</v>
      </c>
      <c r="FR142">
        <f t="shared" si="84"/>
        <v>0</v>
      </c>
      <c r="FS142">
        <f t="shared" ref="FS142:GX142" si="85">FS189</f>
        <v>0</v>
      </c>
      <c r="FT142">
        <f t="shared" si="85"/>
        <v>0</v>
      </c>
      <c r="FU142">
        <f t="shared" si="85"/>
        <v>0</v>
      </c>
      <c r="FV142">
        <f t="shared" si="85"/>
        <v>0</v>
      </c>
      <c r="FW142">
        <f t="shared" si="85"/>
        <v>0</v>
      </c>
      <c r="FX142">
        <f t="shared" si="85"/>
        <v>0</v>
      </c>
      <c r="FY142">
        <f t="shared" si="85"/>
        <v>0</v>
      </c>
      <c r="FZ142">
        <f t="shared" si="85"/>
        <v>0</v>
      </c>
      <c r="GA142">
        <f t="shared" si="85"/>
        <v>0</v>
      </c>
      <c r="GB142">
        <f t="shared" si="85"/>
        <v>0</v>
      </c>
      <c r="GC142">
        <f t="shared" si="85"/>
        <v>0</v>
      </c>
      <c r="GD142">
        <f t="shared" si="85"/>
        <v>0</v>
      </c>
      <c r="GE142">
        <f t="shared" si="85"/>
        <v>0</v>
      </c>
      <c r="GF142">
        <f t="shared" si="85"/>
        <v>0</v>
      </c>
      <c r="GG142">
        <f t="shared" si="85"/>
        <v>0</v>
      </c>
      <c r="GH142">
        <f t="shared" si="85"/>
        <v>0</v>
      </c>
      <c r="GI142">
        <f t="shared" si="85"/>
        <v>0</v>
      </c>
      <c r="GJ142">
        <f t="shared" si="85"/>
        <v>0</v>
      </c>
      <c r="GK142">
        <f t="shared" si="85"/>
        <v>0</v>
      </c>
      <c r="GL142">
        <f t="shared" si="85"/>
        <v>0</v>
      </c>
      <c r="GM142">
        <f t="shared" si="85"/>
        <v>0</v>
      </c>
      <c r="GN142">
        <f t="shared" si="85"/>
        <v>0</v>
      </c>
      <c r="GO142">
        <f t="shared" si="85"/>
        <v>0</v>
      </c>
      <c r="GP142">
        <f t="shared" si="85"/>
        <v>0</v>
      </c>
      <c r="GQ142">
        <f t="shared" si="85"/>
        <v>0</v>
      </c>
      <c r="GR142">
        <f t="shared" si="85"/>
        <v>0</v>
      </c>
      <c r="GS142">
        <f t="shared" si="85"/>
        <v>0</v>
      </c>
      <c r="GT142">
        <f t="shared" si="85"/>
        <v>0</v>
      </c>
      <c r="GU142">
        <f t="shared" si="85"/>
        <v>0</v>
      </c>
      <c r="GV142">
        <f t="shared" si="85"/>
        <v>0</v>
      </c>
      <c r="GW142">
        <f t="shared" si="85"/>
        <v>0</v>
      </c>
      <c r="GX142">
        <f t="shared" si="85"/>
        <v>0</v>
      </c>
    </row>
    <row r="144" spans="1:206" x14ac:dyDescent="0.25">
      <c r="A144">
        <v>5</v>
      </c>
      <c r="B144">
        <v>1</v>
      </c>
      <c r="D144">
        <f>ROW(A159)</f>
        <v>159</v>
      </c>
      <c r="F144" t="s">
        <v>15</v>
      </c>
      <c r="G144" t="s">
        <v>94</v>
      </c>
      <c r="H144" t="s">
        <v>3</v>
      </c>
      <c r="I144">
        <v>0</v>
      </c>
      <c r="K144">
        <v>0</v>
      </c>
      <c r="M144" t="s">
        <v>3</v>
      </c>
      <c r="S144">
        <v>0</v>
      </c>
      <c r="U144" t="s">
        <v>3</v>
      </c>
      <c r="V144">
        <v>0</v>
      </c>
      <c r="AB144" t="s">
        <v>3</v>
      </c>
      <c r="AC144" t="s">
        <v>3</v>
      </c>
      <c r="AD144" t="s">
        <v>3</v>
      </c>
      <c r="AE144" t="s">
        <v>3</v>
      </c>
      <c r="AF144" t="s">
        <v>3</v>
      </c>
      <c r="AG144" t="s">
        <v>3</v>
      </c>
      <c r="AP144" t="s">
        <v>3</v>
      </c>
      <c r="AQ144" t="s">
        <v>3</v>
      </c>
      <c r="AR144" t="s">
        <v>3</v>
      </c>
      <c r="AZ144" t="s">
        <v>3</v>
      </c>
      <c r="BB144" t="s">
        <v>3</v>
      </c>
      <c r="BC144" t="s">
        <v>3</v>
      </c>
      <c r="BD144" t="s">
        <v>3</v>
      </c>
      <c r="BE144" t="s">
        <v>3</v>
      </c>
      <c r="BF144" t="s">
        <v>3</v>
      </c>
      <c r="BG144" t="s">
        <v>3</v>
      </c>
      <c r="BH144" t="s">
        <v>3</v>
      </c>
      <c r="BI144" t="s">
        <v>3</v>
      </c>
      <c r="BJ144" t="s">
        <v>3</v>
      </c>
      <c r="BK144" t="s">
        <v>3</v>
      </c>
      <c r="BL144" t="s">
        <v>3</v>
      </c>
      <c r="BM144" t="s">
        <v>3</v>
      </c>
      <c r="BN144" t="s">
        <v>3</v>
      </c>
      <c r="BO144" t="s">
        <v>3</v>
      </c>
      <c r="BP144" t="s">
        <v>3</v>
      </c>
      <c r="BX144">
        <v>0</v>
      </c>
      <c r="CJ144">
        <v>0</v>
      </c>
    </row>
    <row r="146" spans="1:245" x14ac:dyDescent="0.25">
      <c r="A146">
        <v>52</v>
      </c>
      <c r="B146">
        <f t="shared" ref="B146:G146" si="86">B159</f>
        <v>1</v>
      </c>
      <c r="C146">
        <f t="shared" si="86"/>
        <v>5</v>
      </c>
      <c r="D146">
        <f t="shared" si="86"/>
        <v>144</v>
      </c>
      <c r="E146">
        <f t="shared" si="86"/>
        <v>0</v>
      </c>
      <c r="F146" t="str">
        <f t="shared" si="86"/>
        <v>Новый подраздел</v>
      </c>
      <c r="G146" t="str">
        <f t="shared" si="86"/>
        <v>Монтажные работы</v>
      </c>
      <c r="O146">
        <f t="shared" ref="O146:AT146" si="87">O159</f>
        <v>1066754.5</v>
      </c>
      <c r="P146">
        <f t="shared" si="87"/>
        <v>1018014.36</v>
      </c>
      <c r="Q146">
        <f t="shared" si="87"/>
        <v>1648.47</v>
      </c>
      <c r="R146">
        <f t="shared" si="87"/>
        <v>622.88</v>
      </c>
      <c r="S146">
        <f t="shared" si="87"/>
        <v>47091.67</v>
      </c>
      <c r="T146">
        <f t="shared" si="87"/>
        <v>0</v>
      </c>
      <c r="U146">
        <f t="shared" si="87"/>
        <v>165.40230000000003</v>
      </c>
      <c r="V146">
        <f t="shared" si="87"/>
        <v>0</v>
      </c>
      <c r="W146">
        <f t="shared" si="87"/>
        <v>0</v>
      </c>
      <c r="X146">
        <f t="shared" si="87"/>
        <v>32964.18</v>
      </c>
      <c r="Y146">
        <f t="shared" si="87"/>
        <v>4709.16</v>
      </c>
      <c r="Z146">
        <f t="shared" si="87"/>
        <v>0</v>
      </c>
      <c r="AA146">
        <f t="shared" si="87"/>
        <v>0</v>
      </c>
      <c r="AB146">
        <f t="shared" si="87"/>
        <v>1066754.5</v>
      </c>
      <c r="AC146">
        <f t="shared" si="87"/>
        <v>1018014.36</v>
      </c>
      <c r="AD146">
        <f t="shared" si="87"/>
        <v>1648.47</v>
      </c>
      <c r="AE146">
        <f t="shared" si="87"/>
        <v>622.88</v>
      </c>
      <c r="AF146">
        <f t="shared" si="87"/>
        <v>47091.67</v>
      </c>
      <c r="AG146">
        <f t="shared" si="87"/>
        <v>0</v>
      </c>
      <c r="AH146">
        <f t="shared" si="87"/>
        <v>165.40230000000003</v>
      </c>
      <c r="AI146">
        <f t="shared" si="87"/>
        <v>0</v>
      </c>
      <c r="AJ146">
        <f t="shared" si="87"/>
        <v>0</v>
      </c>
      <c r="AK146">
        <f t="shared" si="87"/>
        <v>32964.18</v>
      </c>
      <c r="AL146">
        <f t="shared" si="87"/>
        <v>4709.16</v>
      </c>
      <c r="AM146">
        <f t="shared" si="87"/>
        <v>0</v>
      </c>
      <c r="AN146">
        <f t="shared" si="87"/>
        <v>0</v>
      </c>
      <c r="AO146">
        <f t="shared" si="87"/>
        <v>0</v>
      </c>
      <c r="AP146">
        <f t="shared" si="87"/>
        <v>0</v>
      </c>
      <c r="AQ146">
        <f t="shared" si="87"/>
        <v>0</v>
      </c>
      <c r="AR146">
        <f t="shared" si="87"/>
        <v>1105100.55</v>
      </c>
      <c r="AS146">
        <f t="shared" si="87"/>
        <v>0</v>
      </c>
      <c r="AT146">
        <f t="shared" si="87"/>
        <v>0</v>
      </c>
      <c r="AU146">
        <f t="shared" ref="AU146:BZ146" si="88">AU159</f>
        <v>1105100.55</v>
      </c>
      <c r="AV146">
        <f t="shared" si="88"/>
        <v>1018014.36</v>
      </c>
      <c r="AW146">
        <f t="shared" si="88"/>
        <v>1018014.36</v>
      </c>
      <c r="AX146">
        <f t="shared" si="88"/>
        <v>0</v>
      </c>
      <c r="AY146">
        <f t="shared" si="88"/>
        <v>1018014.36</v>
      </c>
      <c r="AZ146">
        <f t="shared" si="88"/>
        <v>0</v>
      </c>
      <c r="BA146">
        <f t="shared" si="88"/>
        <v>0</v>
      </c>
      <c r="BB146">
        <f t="shared" si="88"/>
        <v>0</v>
      </c>
      <c r="BC146">
        <f t="shared" si="88"/>
        <v>0</v>
      </c>
      <c r="BD146">
        <f t="shared" si="88"/>
        <v>0</v>
      </c>
      <c r="BE146">
        <f t="shared" si="88"/>
        <v>0</v>
      </c>
      <c r="BF146">
        <f t="shared" si="88"/>
        <v>0</v>
      </c>
      <c r="BG146">
        <f t="shared" si="88"/>
        <v>0</v>
      </c>
      <c r="BH146">
        <f t="shared" si="88"/>
        <v>0</v>
      </c>
      <c r="BI146">
        <f t="shared" si="88"/>
        <v>0</v>
      </c>
      <c r="BJ146">
        <f t="shared" si="88"/>
        <v>0</v>
      </c>
      <c r="BK146">
        <f t="shared" si="88"/>
        <v>0</v>
      </c>
      <c r="BL146">
        <f t="shared" si="88"/>
        <v>0</v>
      </c>
      <c r="BM146">
        <f t="shared" si="88"/>
        <v>0</v>
      </c>
      <c r="BN146">
        <f t="shared" si="88"/>
        <v>0</v>
      </c>
      <c r="BO146">
        <f t="shared" si="88"/>
        <v>0</v>
      </c>
      <c r="BP146">
        <f t="shared" si="88"/>
        <v>0</v>
      </c>
      <c r="BQ146">
        <f t="shared" si="88"/>
        <v>0</v>
      </c>
      <c r="BR146">
        <f t="shared" si="88"/>
        <v>0</v>
      </c>
      <c r="BS146">
        <f t="shared" si="88"/>
        <v>0</v>
      </c>
      <c r="BT146">
        <f t="shared" si="88"/>
        <v>0</v>
      </c>
      <c r="BU146">
        <f t="shared" si="88"/>
        <v>0</v>
      </c>
      <c r="BV146">
        <f t="shared" si="88"/>
        <v>0</v>
      </c>
      <c r="BW146">
        <f t="shared" si="88"/>
        <v>0</v>
      </c>
      <c r="BX146">
        <f t="shared" si="88"/>
        <v>0</v>
      </c>
      <c r="BY146">
        <f t="shared" si="88"/>
        <v>0</v>
      </c>
      <c r="BZ146">
        <f t="shared" si="88"/>
        <v>0</v>
      </c>
      <c r="CA146">
        <f t="shared" ref="CA146:DF146" si="89">CA159</f>
        <v>1105100.55</v>
      </c>
      <c r="CB146">
        <f t="shared" si="89"/>
        <v>0</v>
      </c>
      <c r="CC146">
        <f t="shared" si="89"/>
        <v>0</v>
      </c>
      <c r="CD146">
        <f t="shared" si="89"/>
        <v>1105100.55</v>
      </c>
      <c r="CE146">
        <f t="shared" si="89"/>
        <v>1018014.36</v>
      </c>
      <c r="CF146">
        <f t="shared" si="89"/>
        <v>1018014.36</v>
      </c>
      <c r="CG146">
        <f t="shared" si="89"/>
        <v>0</v>
      </c>
      <c r="CH146">
        <f t="shared" si="89"/>
        <v>1018014.36</v>
      </c>
      <c r="CI146">
        <f t="shared" si="89"/>
        <v>0</v>
      </c>
      <c r="CJ146">
        <f t="shared" si="89"/>
        <v>0</v>
      </c>
      <c r="CK146">
        <f t="shared" si="89"/>
        <v>0</v>
      </c>
      <c r="CL146">
        <f t="shared" si="89"/>
        <v>0</v>
      </c>
      <c r="CM146">
        <f t="shared" si="89"/>
        <v>0</v>
      </c>
      <c r="CN146">
        <f t="shared" si="89"/>
        <v>0</v>
      </c>
      <c r="CO146">
        <f t="shared" si="89"/>
        <v>0</v>
      </c>
      <c r="CP146">
        <f t="shared" si="89"/>
        <v>0</v>
      </c>
      <c r="CQ146">
        <f t="shared" si="89"/>
        <v>0</v>
      </c>
      <c r="CR146">
        <f t="shared" si="89"/>
        <v>0</v>
      </c>
      <c r="CS146">
        <f t="shared" si="89"/>
        <v>0</v>
      </c>
      <c r="CT146">
        <f t="shared" si="89"/>
        <v>0</v>
      </c>
      <c r="CU146">
        <f t="shared" si="89"/>
        <v>0</v>
      </c>
      <c r="CV146">
        <f t="shared" si="89"/>
        <v>0</v>
      </c>
      <c r="CW146">
        <f t="shared" si="89"/>
        <v>0</v>
      </c>
      <c r="CX146">
        <f t="shared" si="89"/>
        <v>0</v>
      </c>
      <c r="CY146">
        <f t="shared" si="89"/>
        <v>0</v>
      </c>
      <c r="CZ146">
        <f t="shared" si="89"/>
        <v>0</v>
      </c>
      <c r="DA146">
        <f t="shared" si="89"/>
        <v>0</v>
      </c>
      <c r="DB146">
        <f t="shared" si="89"/>
        <v>0</v>
      </c>
      <c r="DC146">
        <f t="shared" si="89"/>
        <v>0</v>
      </c>
      <c r="DD146">
        <f t="shared" si="89"/>
        <v>0</v>
      </c>
      <c r="DE146">
        <f t="shared" si="89"/>
        <v>0</v>
      </c>
      <c r="DF146">
        <f t="shared" si="89"/>
        <v>0</v>
      </c>
      <c r="DG146">
        <f t="shared" ref="DG146:EL146" si="90">DG159</f>
        <v>0</v>
      </c>
      <c r="DH146">
        <f t="shared" si="90"/>
        <v>0</v>
      </c>
      <c r="DI146">
        <f t="shared" si="90"/>
        <v>0</v>
      </c>
      <c r="DJ146">
        <f t="shared" si="90"/>
        <v>0</v>
      </c>
      <c r="DK146">
        <f t="shared" si="90"/>
        <v>0</v>
      </c>
      <c r="DL146">
        <f t="shared" si="90"/>
        <v>0</v>
      </c>
      <c r="DM146">
        <f t="shared" si="90"/>
        <v>0</v>
      </c>
      <c r="DN146">
        <f t="shared" si="90"/>
        <v>0</v>
      </c>
      <c r="DO146">
        <f t="shared" si="90"/>
        <v>0</v>
      </c>
      <c r="DP146">
        <f t="shared" si="90"/>
        <v>0</v>
      </c>
      <c r="DQ146">
        <f t="shared" si="90"/>
        <v>0</v>
      </c>
      <c r="DR146">
        <f t="shared" si="90"/>
        <v>0</v>
      </c>
      <c r="DS146">
        <f t="shared" si="90"/>
        <v>0</v>
      </c>
      <c r="DT146">
        <f t="shared" si="90"/>
        <v>0</v>
      </c>
      <c r="DU146">
        <f t="shared" si="90"/>
        <v>0</v>
      </c>
      <c r="DV146">
        <f t="shared" si="90"/>
        <v>0</v>
      </c>
      <c r="DW146">
        <f t="shared" si="90"/>
        <v>0</v>
      </c>
      <c r="DX146">
        <f t="shared" si="90"/>
        <v>0</v>
      </c>
      <c r="DY146">
        <f t="shared" si="90"/>
        <v>0</v>
      </c>
      <c r="DZ146">
        <f t="shared" si="90"/>
        <v>0</v>
      </c>
      <c r="EA146">
        <f t="shared" si="90"/>
        <v>0</v>
      </c>
      <c r="EB146">
        <f t="shared" si="90"/>
        <v>0</v>
      </c>
      <c r="EC146">
        <f t="shared" si="90"/>
        <v>0</v>
      </c>
      <c r="ED146">
        <f t="shared" si="90"/>
        <v>0</v>
      </c>
      <c r="EE146">
        <f t="shared" si="90"/>
        <v>0</v>
      </c>
      <c r="EF146">
        <f t="shared" si="90"/>
        <v>0</v>
      </c>
      <c r="EG146">
        <f t="shared" si="90"/>
        <v>0</v>
      </c>
      <c r="EH146">
        <f t="shared" si="90"/>
        <v>0</v>
      </c>
      <c r="EI146">
        <f t="shared" si="90"/>
        <v>0</v>
      </c>
      <c r="EJ146">
        <f t="shared" si="90"/>
        <v>0</v>
      </c>
      <c r="EK146">
        <f t="shared" si="90"/>
        <v>0</v>
      </c>
      <c r="EL146">
        <f t="shared" si="90"/>
        <v>0</v>
      </c>
      <c r="EM146">
        <f t="shared" ref="EM146:FR146" si="91">EM159</f>
        <v>0</v>
      </c>
      <c r="EN146">
        <f t="shared" si="91"/>
        <v>0</v>
      </c>
      <c r="EO146">
        <f t="shared" si="91"/>
        <v>0</v>
      </c>
      <c r="EP146">
        <f t="shared" si="91"/>
        <v>0</v>
      </c>
      <c r="EQ146">
        <f t="shared" si="91"/>
        <v>0</v>
      </c>
      <c r="ER146">
        <f t="shared" si="91"/>
        <v>0</v>
      </c>
      <c r="ES146">
        <f t="shared" si="91"/>
        <v>0</v>
      </c>
      <c r="ET146">
        <f t="shared" si="91"/>
        <v>0</v>
      </c>
      <c r="EU146">
        <f t="shared" si="91"/>
        <v>0</v>
      </c>
      <c r="EV146">
        <f t="shared" si="91"/>
        <v>0</v>
      </c>
      <c r="EW146">
        <f t="shared" si="91"/>
        <v>0</v>
      </c>
      <c r="EX146">
        <f t="shared" si="91"/>
        <v>0</v>
      </c>
      <c r="EY146">
        <f t="shared" si="91"/>
        <v>0</v>
      </c>
      <c r="EZ146">
        <f t="shared" si="91"/>
        <v>0</v>
      </c>
      <c r="FA146">
        <f t="shared" si="91"/>
        <v>0</v>
      </c>
      <c r="FB146">
        <f t="shared" si="91"/>
        <v>0</v>
      </c>
      <c r="FC146">
        <f t="shared" si="91"/>
        <v>0</v>
      </c>
      <c r="FD146">
        <f t="shared" si="91"/>
        <v>0</v>
      </c>
      <c r="FE146">
        <f t="shared" si="91"/>
        <v>0</v>
      </c>
      <c r="FF146">
        <f t="shared" si="91"/>
        <v>0</v>
      </c>
      <c r="FG146">
        <f t="shared" si="91"/>
        <v>0</v>
      </c>
      <c r="FH146">
        <f t="shared" si="91"/>
        <v>0</v>
      </c>
      <c r="FI146">
        <f t="shared" si="91"/>
        <v>0</v>
      </c>
      <c r="FJ146">
        <f t="shared" si="91"/>
        <v>0</v>
      </c>
      <c r="FK146">
        <f t="shared" si="91"/>
        <v>0</v>
      </c>
      <c r="FL146">
        <f t="shared" si="91"/>
        <v>0</v>
      </c>
      <c r="FM146">
        <f t="shared" si="91"/>
        <v>0</v>
      </c>
      <c r="FN146">
        <f t="shared" si="91"/>
        <v>0</v>
      </c>
      <c r="FO146">
        <f t="shared" si="91"/>
        <v>0</v>
      </c>
      <c r="FP146">
        <f t="shared" si="91"/>
        <v>0</v>
      </c>
      <c r="FQ146">
        <f t="shared" si="91"/>
        <v>0</v>
      </c>
      <c r="FR146">
        <f t="shared" si="91"/>
        <v>0</v>
      </c>
      <c r="FS146">
        <f t="shared" ref="FS146:GX146" si="92">FS159</f>
        <v>0</v>
      </c>
      <c r="FT146">
        <f t="shared" si="92"/>
        <v>0</v>
      </c>
      <c r="FU146">
        <f t="shared" si="92"/>
        <v>0</v>
      </c>
      <c r="FV146">
        <f t="shared" si="92"/>
        <v>0</v>
      </c>
      <c r="FW146">
        <f t="shared" si="92"/>
        <v>0</v>
      </c>
      <c r="FX146">
        <f t="shared" si="92"/>
        <v>0</v>
      </c>
      <c r="FY146">
        <f t="shared" si="92"/>
        <v>0</v>
      </c>
      <c r="FZ146">
        <f t="shared" si="92"/>
        <v>0</v>
      </c>
      <c r="GA146">
        <f t="shared" si="92"/>
        <v>0</v>
      </c>
      <c r="GB146">
        <f t="shared" si="92"/>
        <v>0</v>
      </c>
      <c r="GC146">
        <f t="shared" si="92"/>
        <v>0</v>
      </c>
      <c r="GD146">
        <f t="shared" si="92"/>
        <v>0</v>
      </c>
      <c r="GE146">
        <f t="shared" si="92"/>
        <v>0</v>
      </c>
      <c r="GF146">
        <f t="shared" si="92"/>
        <v>0</v>
      </c>
      <c r="GG146">
        <f t="shared" si="92"/>
        <v>0</v>
      </c>
      <c r="GH146">
        <f t="shared" si="92"/>
        <v>0</v>
      </c>
      <c r="GI146">
        <f t="shared" si="92"/>
        <v>0</v>
      </c>
      <c r="GJ146">
        <f t="shared" si="92"/>
        <v>0</v>
      </c>
      <c r="GK146">
        <f t="shared" si="92"/>
        <v>0</v>
      </c>
      <c r="GL146">
        <f t="shared" si="92"/>
        <v>0</v>
      </c>
      <c r="GM146">
        <f t="shared" si="92"/>
        <v>0</v>
      </c>
      <c r="GN146">
        <f t="shared" si="92"/>
        <v>0</v>
      </c>
      <c r="GO146">
        <f t="shared" si="92"/>
        <v>0</v>
      </c>
      <c r="GP146">
        <f t="shared" si="92"/>
        <v>0</v>
      </c>
      <c r="GQ146">
        <f t="shared" si="92"/>
        <v>0</v>
      </c>
      <c r="GR146">
        <f t="shared" si="92"/>
        <v>0</v>
      </c>
      <c r="GS146">
        <f t="shared" si="92"/>
        <v>0</v>
      </c>
      <c r="GT146">
        <f t="shared" si="92"/>
        <v>0</v>
      </c>
      <c r="GU146">
        <f t="shared" si="92"/>
        <v>0</v>
      </c>
      <c r="GV146">
        <f t="shared" si="92"/>
        <v>0</v>
      </c>
      <c r="GW146">
        <f t="shared" si="92"/>
        <v>0</v>
      </c>
      <c r="GX146">
        <f t="shared" si="92"/>
        <v>0</v>
      </c>
    </row>
    <row r="148" spans="1:245" x14ac:dyDescent="0.25">
      <c r="A148">
        <v>17</v>
      </c>
      <c r="B148">
        <v>1</v>
      </c>
      <c r="C148">
        <f>ROW(SmtRes!A56)</f>
        <v>56</v>
      </c>
      <c r="D148">
        <f>ROW(EtalonRes!A56)</f>
        <v>56</v>
      </c>
      <c r="E148" t="s">
        <v>129</v>
      </c>
      <c r="F148" t="s">
        <v>130</v>
      </c>
      <c r="G148" t="s">
        <v>131</v>
      </c>
      <c r="H148" t="s">
        <v>132</v>
      </c>
      <c r="I148">
        <f>ROUND(0.33/100,9)</f>
        <v>3.3E-3</v>
      </c>
      <c r="J148">
        <v>0</v>
      </c>
      <c r="K148">
        <f>ROUND(0.33/100,9)</f>
        <v>3.3E-3</v>
      </c>
      <c r="O148">
        <f t="shared" ref="O148:O157" si="93">ROUND(CP148,2)</f>
        <v>261.8</v>
      </c>
      <c r="P148">
        <f t="shared" ref="P148:P157" si="94">ROUND(CQ148*I148,2)</f>
        <v>0</v>
      </c>
      <c r="Q148">
        <f t="shared" ref="Q148:Q157" si="95">ROUND(CR148*I148,2)</f>
        <v>124.46</v>
      </c>
      <c r="R148">
        <f t="shared" ref="R148:R157" si="96">ROUND(CS148*I148,2)</f>
        <v>69.36</v>
      </c>
      <c r="S148">
        <f t="shared" ref="S148:S157" si="97">ROUND(CT148*I148,2)</f>
        <v>137.34</v>
      </c>
      <c r="T148">
        <f t="shared" ref="T148:T157" si="98">ROUND(CU148*I148,2)</f>
        <v>0</v>
      </c>
      <c r="U148">
        <f t="shared" ref="U148:U157" si="99">CV148*I148</f>
        <v>0.51149999999999995</v>
      </c>
      <c r="V148">
        <f t="shared" ref="V148:V157" si="100">CW148*I148</f>
        <v>0</v>
      </c>
      <c r="W148">
        <f t="shared" ref="W148:W157" si="101">ROUND(CX148*I148,2)</f>
        <v>0</v>
      </c>
      <c r="X148">
        <f t="shared" ref="X148:X157" si="102">ROUND(CY148,2)</f>
        <v>96.14</v>
      </c>
      <c r="Y148">
        <f t="shared" ref="Y148:Y157" si="103">ROUND(CZ148,2)</f>
        <v>13.73</v>
      </c>
      <c r="AA148">
        <v>31628898</v>
      </c>
      <c r="AB148">
        <f t="shared" ref="AB148:AB157" si="104">ROUND((AC148+AD148+AF148),6)</f>
        <v>79331.45</v>
      </c>
      <c r="AC148">
        <f t="shared" ref="AC148:AC157" si="105">ROUND((ES148),6)</f>
        <v>0</v>
      </c>
      <c r="AD148">
        <f t="shared" ref="AD148:AD157" si="106">ROUND((((ET148)-(EU148))+AE148),6)</f>
        <v>37713.949999999997</v>
      </c>
      <c r="AE148">
        <f t="shared" ref="AE148:AE157" si="107">ROUND((EU148),6)</f>
        <v>21016.68</v>
      </c>
      <c r="AF148">
        <f t="shared" ref="AF148:AF157" si="108">ROUND((EV148),6)</f>
        <v>41617.5</v>
      </c>
      <c r="AG148">
        <f t="shared" ref="AG148:AG157" si="109">ROUND((AP148),6)</f>
        <v>0</v>
      </c>
      <c r="AH148">
        <f t="shared" ref="AH148:AH157" si="110">(EW148)</f>
        <v>155</v>
      </c>
      <c r="AI148">
        <f t="shared" ref="AI148:AI157" si="111">(EX148)</f>
        <v>0</v>
      </c>
      <c r="AJ148">
        <f t="shared" ref="AJ148:AJ157" si="112">(AS148)</f>
        <v>0</v>
      </c>
      <c r="AK148">
        <v>79331.45</v>
      </c>
      <c r="AL148">
        <v>0</v>
      </c>
      <c r="AM148">
        <v>37713.949999999997</v>
      </c>
      <c r="AN148">
        <v>21016.68</v>
      </c>
      <c r="AO148">
        <v>41617.5</v>
      </c>
      <c r="AP148">
        <v>0</v>
      </c>
      <c r="AQ148">
        <v>155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133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57" si="113">(P148+Q148+S148)</f>
        <v>261.8</v>
      </c>
      <c r="CQ148">
        <f t="shared" ref="CQ148:CQ157" si="114">(AC148*BC148*AW148)</f>
        <v>0</v>
      </c>
      <c r="CR148">
        <f t="shared" ref="CR148:CR157" si="115">((((ET148)*BB148-(EU148)*BS148)+AE148*BS148)*AV148)</f>
        <v>37713.949999999997</v>
      </c>
      <c r="CS148">
        <f t="shared" ref="CS148:CS157" si="116">(AE148*BS148*AV148)</f>
        <v>21016.68</v>
      </c>
      <c r="CT148">
        <f t="shared" ref="CT148:CT157" si="117">(AF148*BA148*AV148)</f>
        <v>41617.5</v>
      </c>
      <c r="CU148">
        <f t="shared" ref="CU148:CU157" si="118">AG148</f>
        <v>0</v>
      </c>
      <c r="CV148">
        <f t="shared" ref="CV148:CV157" si="119">(AH148*AV148)</f>
        <v>155</v>
      </c>
      <c r="CW148">
        <f t="shared" ref="CW148:CW157" si="120">AI148</f>
        <v>0</v>
      </c>
      <c r="CX148">
        <f t="shared" ref="CX148:CX157" si="121">AJ148</f>
        <v>0</v>
      </c>
      <c r="CY148">
        <f t="shared" ref="CY148:CY157" si="122">((S148*BZ148)/100)</f>
        <v>96.138000000000005</v>
      </c>
      <c r="CZ148">
        <f t="shared" ref="CZ148:CZ157" si="123">((S148*CA148)/100)</f>
        <v>13.734000000000002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1007</v>
      </c>
      <c r="DV148" t="s">
        <v>132</v>
      </c>
      <c r="DW148" t="s">
        <v>132</v>
      </c>
      <c r="DX148">
        <v>100</v>
      </c>
      <c r="DZ148" t="s">
        <v>3</v>
      </c>
      <c r="EA148" t="s">
        <v>3</v>
      </c>
      <c r="EB148" t="s">
        <v>3</v>
      </c>
      <c r="EC148" t="s">
        <v>3</v>
      </c>
      <c r="EE148">
        <v>30553570</v>
      </c>
      <c r="EF148">
        <v>1</v>
      </c>
      <c r="EG148" t="s">
        <v>24</v>
      </c>
      <c r="EH148">
        <v>0</v>
      </c>
      <c r="EI148" t="s">
        <v>3</v>
      </c>
      <c r="EJ148">
        <v>4</v>
      </c>
      <c r="EK148">
        <v>0</v>
      </c>
      <c r="EL148" t="s">
        <v>25</v>
      </c>
      <c r="EM148" t="s">
        <v>26</v>
      </c>
      <c r="EO148" t="s">
        <v>3</v>
      </c>
      <c r="EQ148">
        <v>0</v>
      </c>
      <c r="ER148">
        <v>79331.45</v>
      </c>
      <c r="ES148">
        <v>0</v>
      </c>
      <c r="ET148">
        <v>37713.949999999997</v>
      </c>
      <c r="EU148">
        <v>21016.68</v>
      </c>
      <c r="EV148">
        <v>41617.5</v>
      </c>
      <c r="EW148">
        <v>155</v>
      </c>
      <c r="EX148">
        <v>0</v>
      </c>
      <c r="EY148">
        <v>0</v>
      </c>
      <c r="FQ148">
        <v>0</v>
      </c>
      <c r="FR148">
        <f t="shared" ref="FR148:FR157" si="124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1100126152</v>
      </c>
      <c r="GG148">
        <v>2</v>
      </c>
      <c r="GH148">
        <v>1</v>
      </c>
      <c r="GI148">
        <v>-2</v>
      </c>
      <c r="GJ148">
        <v>0</v>
      </c>
      <c r="GK148">
        <f>ROUND(R148*(R12)/100,2)</f>
        <v>74.91</v>
      </c>
      <c r="GL148">
        <f t="shared" ref="GL148:GL157" si="125">ROUND(IF(AND(BH148=3,BI148=3,FS148&lt;&gt;0),P148,0),2)</f>
        <v>0</v>
      </c>
      <c r="GM148">
        <f t="shared" ref="GM148:GM157" si="126">ROUND(O148+X148+Y148+GK148,2)+GX148</f>
        <v>446.58</v>
      </c>
      <c r="GN148">
        <f t="shared" ref="GN148:GN157" si="127">IF(OR(BI148=0,BI148=1),GM148,0)</f>
        <v>0</v>
      </c>
      <c r="GO148">
        <f t="shared" ref="GO148:GO157" si="128">IF(BI148=2,GM148,0)</f>
        <v>0</v>
      </c>
      <c r="GP148">
        <f t="shared" ref="GP148:GP157" si="129">IF(BI148=4,GM148+GX148,0)</f>
        <v>446.58</v>
      </c>
      <c r="GR148">
        <v>0</v>
      </c>
      <c r="GS148">
        <v>3</v>
      </c>
      <c r="GT148">
        <v>0</v>
      </c>
      <c r="GU148" t="s">
        <v>3</v>
      </c>
      <c r="GV148">
        <f t="shared" ref="GV148:GV157" si="130">ROUND((GT148),6)</f>
        <v>0</v>
      </c>
      <c r="GW148">
        <v>1</v>
      </c>
      <c r="GX148">
        <f t="shared" ref="GX148:GX157" si="131">ROUND(HC148*I148,2)</f>
        <v>0</v>
      </c>
      <c r="HA148">
        <v>0</v>
      </c>
      <c r="HB148">
        <v>0</v>
      </c>
      <c r="HC148">
        <f t="shared" ref="HC148:HC157" si="132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5">
      <c r="A149">
        <v>17</v>
      </c>
      <c r="B149">
        <v>1</v>
      </c>
      <c r="C149">
        <f>ROW(SmtRes!A60)</f>
        <v>60</v>
      </c>
      <c r="D149">
        <f>ROW(EtalonRes!A60)</f>
        <v>60</v>
      </c>
      <c r="E149" t="s">
        <v>134</v>
      </c>
      <c r="F149" t="s">
        <v>33</v>
      </c>
      <c r="G149" t="s">
        <v>96</v>
      </c>
      <c r="H149" t="s">
        <v>20</v>
      </c>
      <c r="I149">
        <f>ROUND(118/100,9)</f>
        <v>1.18</v>
      </c>
      <c r="J149">
        <v>0</v>
      </c>
      <c r="K149">
        <f>ROUND(118/100,9)</f>
        <v>1.18</v>
      </c>
      <c r="O149">
        <f t="shared" si="93"/>
        <v>21547.759999999998</v>
      </c>
      <c r="P149">
        <f t="shared" si="94"/>
        <v>11633.18</v>
      </c>
      <c r="Q149">
        <f t="shared" si="95"/>
        <v>23.22</v>
      </c>
      <c r="R149">
        <f t="shared" si="96"/>
        <v>0.06</v>
      </c>
      <c r="S149">
        <f t="shared" si="97"/>
        <v>9891.36</v>
      </c>
      <c r="T149">
        <f t="shared" si="98"/>
        <v>0</v>
      </c>
      <c r="U149">
        <f t="shared" si="99"/>
        <v>39.895800000000001</v>
      </c>
      <c r="V149">
        <f t="shared" si="100"/>
        <v>0</v>
      </c>
      <c r="W149">
        <f t="shared" si="101"/>
        <v>0</v>
      </c>
      <c r="X149">
        <f t="shared" si="102"/>
        <v>6923.95</v>
      </c>
      <c r="Y149">
        <f t="shared" si="103"/>
        <v>989.14</v>
      </c>
      <c r="AA149">
        <v>31628898</v>
      </c>
      <c r="AB149">
        <f t="shared" si="104"/>
        <v>18260.82</v>
      </c>
      <c r="AC149">
        <f t="shared" si="105"/>
        <v>9858.6299999999992</v>
      </c>
      <c r="AD149">
        <f t="shared" si="106"/>
        <v>19.68</v>
      </c>
      <c r="AE149">
        <f t="shared" si="107"/>
        <v>0.05</v>
      </c>
      <c r="AF149">
        <f t="shared" si="108"/>
        <v>8382.51</v>
      </c>
      <c r="AG149">
        <f t="shared" si="109"/>
        <v>0</v>
      </c>
      <c r="AH149">
        <f t="shared" si="110"/>
        <v>33.81</v>
      </c>
      <c r="AI149">
        <f t="shared" si="111"/>
        <v>0</v>
      </c>
      <c r="AJ149">
        <f t="shared" si="112"/>
        <v>0</v>
      </c>
      <c r="AK149">
        <v>18260.82</v>
      </c>
      <c r="AL149">
        <v>9858.6299999999992</v>
      </c>
      <c r="AM149">
        <v>19.68</v>
      </c>
      <c r="AN149">
        <v>0.05</v>
      </c>
      <c r="AO149">
        <v>8382.51</v>
      </c>
      <c r="AP149">
        <v>0</v>
      </c>
      <c r="AQ149">
        <v>33.81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35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13"/>
        <v>21547.760000000002</v>
      </c>
      <c r="CQ149">
        <f t="shared" si="114"/>
        <v>9858.6299999999992</v>
      </c>
      <c r="CR149">
        <f t="shared" si="115"/>
        <v>19.68</v>
      </c>
      <c r="CS149">
        <f t="shared" si="116"/>
        <v>0.05</v>
      </c>
      <c r="CT149">
        <f t="shared" si="117"/>
        <v>8382.51</v>
      </c>
      <c r="CU149">
        <f t="shared" si="118"/>
        <v>0</v>
      </c>
      <c r="CV149">
        <f t="shared" si="119"/>
        <v>33.81</v>
      </c>
      <c r="CW149">
        <f t="shared" si="120"/>
        <v>0</v>
      </c>
      <c r="CX149">
        <f t="shared" si="121"/>
        <v>0</v>
      </c>
      <c r="CY149">
        <f t="shared" si="122"/>
        <v>6923.9520000000011</v>
      </c>
      <c r="CZ149">
        <f t="shared" si="123"/>
        <v>989.13600000000008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20</v>
      </c>
      <c r="DW149" t="s">
        <v>20</v>
      </c>
      <c r="DX149">
        <v>100</v>
      </c>
      <c r="DZ149" t="s">
        <v>3</v>
      </c>
      <c r="EA149" t="s">
        <v>3</v>
      </c>
      <c r="EB149" t="s">
        <v>3</v>
      </c>
      <c r="EC149" t="s">
        <v>3</v>
      </c>
      <c r="EE149">
        <v>30553570</v>
      </c>
      <c r="EF149">
        <v>1</v>
      </c>
      <c r="EG149" t="s">
        <v>24</v>
      </c>
      <c r="EH149">
        <v>0</v>
      </c>
      <c r="EI149" t="s">
        <v>3</v>
      </c>
      <c r="EJ149">
        <v>4</v>
      </c>
      <c r="EK149">
        <v>0</v>
      </c>
      <c r="EL149" t="s">
        <v>25</v>
      </c>
      <c r="EM149" t="s">
        <v>26</v>
      </c>
      <c r="EO149" t="s">
        <v>3</v>
      </c>
      <c r="EQ149">
        <v>0</v>
      </c>
      <c r="ER149">
        <v>18260.82</v>
      </c>
      <c r="ES149">
        <v>9858.6299999999992</v>
      </c>
      <c r="ET149">
        <v>19.68</v>
      </c>
      <c r="EU149">
        <v>0.05</v>
      </c>
      <c r="EV149">
        <v>8382.51</v>
      </c>
      <c r="EW149">
        <v>33.81</v>
      </c>
      <c r="EX149">
        <v>0</v>
      </c>
      <c r="EY149">
        <v>0</v>
      </c>
      <c r="FQ149">
        <v>0</v>
      </c>
      <c r="FR149">
        <f t="shared" si="124"/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-1430868318</v>
      </c>
      <c r="GG149">
        <v>2</v>
      </c>
      <c r="GH149">
        <v>1</v>
      </c>
      <c r="GI149">
        <v>-2</v>
      </c>
      <c r="GJ149">
        <v>0</v>
      </c>
      <c r="GK149">
        <f>ROUND(R149*(R12)/100,2)</f>
        <v>0.06</v>
      </c>
      <c r="GL149">
        <f t="shared" si="125"/>
        <v>0</v>
      </c>
      <c r="GM149">
        <f t="shared" si="126"/>
        <v>29460.91</v>
      </c>
      <c r="GN149">
        <f t="shared" si="127"/>
        <v>0</v>
      </c>
      <c r="GO149">
        <f t="shared" si="128"/>
        <v>0</v>
      </c>
      <c r="GP149">
        <f t="shared" si="129"/>
        <v>29460.91</v>
      </c>
      <c r="GR149">
        <v>0</v>
      </c>
      <c r="GS149">
        <v>3</v>
      </c>
      <c r="GT149">
        <v>0</v>
      </c>
      <c r="GU149" t="s">
        <v>3</v>
      </c>
      <c r="GV149">
        <f t="shared" si="130"/>
        <v>0</v>
      </c>
      <c r="GW149">
        <v>1</v>
      </c>
      <c r="GX149">
        <f t="shared" si="131"/>
        <v>0</v>
      </c>
      <c r="HA149">
        <v>0</v>
      </c>
      <c r="HB149">
        <v>0</v>
      </c>
      <c r="HC149">
        <f t="shared" si="132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5">
      <c r="A150">
        <v>17</v>
      </c>
      <c r="B150">
        <v>1</v>
      </c>
      <c r="C150">
        <f>ROW(SmtRes!A68)</f>
        <v>68</v>
      </c>
      <c r="D150">
        <f>ROW(EtalonRes!A68)</f>
        <v>68</v>
      </c>
      <c r="E150" t="s">
        <v>135</v>
      </c>
      <c r="F150" t="s">
        <v>98</v>
      </c>
      <c r="G150" t="s">
        <v>99</v>
      </c>
      <c r="H150" t="s">
        <v>20</v>
      </c>
      <c r="I150">
        <f>ROUND(14/100,9)</f>
        <v>0.14000000000000001</v>
      </c>
      <c r="J150">
        <v>0</v>
      </c>
      <c r="K150">
        <f>ROUND(14/100,9)</f>
        <v>0.14000000000000001</v>
      </c>
      <c r="O150">
        <f t="shared" si="93"/>
        <v>20200.71</v>
      </c>
      <c r="P150">
        <f t="shared" si="94"/>
        <v>11128.62</v>
      </c>
      <c r="Q150">
        <f t="shared" si="95"/>
        <v>418.54</v>
      </c>
      <c r="R150">
        <f t="shared" si="96"/>
        <v>229.95</v>
      </c>
      <c r="S150">
        <f t="shared" si="97"/>
        <v>8653.5499999999993</v>
      </c>
      <c r="T150">
        <f t="shared" si="98"/>
        <v>0</v>
      </c>
      <c r="U150">
        <f t="shared" si="99"/>
        <v>26.565000000000001</v>
      </c>
      <c r="V150">
        <f t="shared" si="100"/>
        <v>0</v>
      </c>
      <c r="W150">
        <f t="shared" si="101"/>
        <v>0</v>
      </c>
      <c r="X150">
        <f t="shared" si="102"/>
        <v>6057.49</v>
      </c>
      <c r="Y150">
        <f t="shared" si="103"/>
        <v>865.36</v>
      </c>
      <c r="AA150">
        <v>31628898</v>
      </c>
      <c r="AB150">
        <f t="shared" si="104"/>
        <v>144290.76999999999</v>
      </c>
      <c r="AC150">
        <f t="shared" si="105"/>
        <v>79490.11</v>
      </c>
      <c r="AD150">
        <f t="shared" si="106"/>
        <v>2989.6</v>
      </c>
      <c r="AE150">
        <f t="shared" si="107"/>
        <v>1642.51</v>
      </c>
      <c r="AF150">
        <f t="shared" si="108"/>
        <v>61811.06</v>
      </c>
      <c r="AG150">
        <f t="shared" si="109"/>
        <v>0</v>
      </c>
      <c r="AH150">
        <f t="shared" si="110"/>
        <v>189.75</v>
      </c>
      <c r="AI150">
        <f t="shared" si="111"/>
        <v>0</v>
      </c>
      <c r="AJ150">
        <f t="shared" si="112"/>
        <v>0</v>
      </c>
      <c r="AK150">
        <v>144290.76999999999</v>
      </c>
      <c r="AL150">
        <v>79490.11</v>
      </c>
      <c r="AM150">
        <v>2989.6</v>
      </c>
      <c r="AN150">
        <v>1642.51</v>
      </c>
      <c r="AO150">
        <v>61811.06</v>
      </c>
      <c r="AP150">
        <v>0</v>
      </c>
      <c r="AQ150">
        <v>189.75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100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13"/>
        <v>20200.71</v>
      </c>
      <c r="CQ150">
        <f t="shared" si="114"/>
        <v>79490.11</v>
      </c>
      <c r="CR150">
        <f t="shared" si="115"/>
        <v>2989.6</v>
      </c>
      <c r="CS150">
        <f t="shared" si="116"/>
        <v>1642.51</v>
      </c>
      <c r="CT150">
        <f t="shared" si="117"/>
        <v>61811.06</v>
      </c>
      <c r="CU150">
        <f t="shared" si="118"/>
        <v>0</v>
      </c>
      <c r="CV150">
        <f t="shared" si="119"/>
        <v>189.75</v>
      </c>
      <c r="CW150">
        <f t="shared" si="120"/>
        <v>0</v>
      </c>
      <c r="CX150">
        <f t="shared" si="121"/>
        <v>0</v>
      </c>
      <c r="CY150">
        <f t="shared" si="122"/>
        <v>6057.4849999999997</v>
      </c>
      <c r="CZ150">
        <f t="shared" si="123"/>
        <v>865.35500000000002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1005</v>
      </c>
      <c r="DV150" t="s">
        <v>20</v>
      </c>
      <c r="DW150" t="s">
        <v>20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30553570</v>
      </c>
      <c r="EF150">
        <v>1</v>
      </c>
      <c r="EG150" t="s">
        <v>24</v>
      </c>
      <c r="EH150">
        <v>0</v>
      </c>
      <c r="EI150" t="s">
        <v>3</v>
      </c>
      <c r="EJ150">
        <v>4</v>
      </c>
      <c r="EK150">
        <v>0</v>
      </c>
      <c r="EL150" t="s">
        <v>25</v>
      </c>
      <c r="EM150" t="s">
        <v>26</v>
      </c>
      <c r="EO150" t="s">
        <v>3</v>
      </c>
      <c r="EQ150">
        <v>0</v>
      </c>
      <c r="ER150">
        <v>144290.76999999999</v>
      </c>
      <c r="ES150">
        <v>79490.11</v>
      </c>
      <c r="ET150">
        <v>2989.6</v>
      </c>
      <c r="EU150">
        <v>1642.51</v>
      </c>
      <c r="EV150">
        <v>61811.06</v>
      </c>
      <c r="EW150">
        <v>189.75</v>
      </c>
      <c r="EX150">
        <v>0</v>
      </c>
      <c r="EY150">
        <v>0</v>
      </c>
      <c r="FQ150">
        <v>0</v>
      </c>
      <c r="FR150">
        <f t="shared" si="124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198731904</v>
      </c>
      <c r="GG150">
        <v>2</v>
      </c>
      <c r="GH150">
        <v>1</v>
      </c>
      <c r="GI150">
        <v>-2</v>
      </c>
      <c r="GJ150">
        <v>0</v>
      </c>
      <c r="GK150">
        <f>ROUND(R150*(R12)/100,2)</f>
        <v>248.35</v>
      </c>
      <c r="GL150">
        <f t="shared" si="125"/>
        <v>0</v>
      </c>
      <c r="GM150">
        <f t="shared" si="126"/>
        <v>27371.91</v>
      </c>
      <c r="GN150">
        <f t="shared" si="127"/>
        <v>0</v>
      </c>
      <c r="GO150">
        <f t="shared" si="128"/>
        <v>0</v>
      </c>
      <c r="GP150">
        <f t="shared" si="129"/>
        <v>27371.91</v>
      </c>
      <c r="GR150">
        <v>0</v>
      </c>
      <c r="GS150">
        <v>3</v>
      </c>
      <c r="GT150">
        <v>0</v>
      </c>
      <c r="GU150" t="s">
        <v>3</v>
      </c>
      <c r="GV150">
        <f t="shared" si="130"/>
        <v>0</v>
      </c>
      <c r="GW150">
        <v>1</v>
      </c>
      <c r="GX150">
        <f t="shared" si="131"/>
        <v>0</v>
      </c>
      <c r="HA150">
        <v>0</v>
      </c>
      <c r="HB150">
        <v>0</v>
      </c>
      <c r="HC150">
        <f t="shared" si="132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5">
      <c r="A151">
        <v>17</v>
      </c>
      <c r="B151">
        <v>1</v>
      </c>
      <c r="C151">
        <f>ROW(SmtRes!A72)</f>
        <v>72</v>
      </c>
      <c r="D151">
        <f>ROW(EtalonRes!A72)</f>
        <v>72</v>
      </c>
      <c r="E151" t="s">
        <v>136</v>
      </c>
      <c r="F151" t="s">
        <v>137</v>
      </c>
      <c r="G151" t="s">
        <v>138</v>
      </c>
      <c r="H151" t="s">
        <v>20</v>
      </c>
      <c r="I151">
        <f>ROUND(3/100,9)</f>
        <v>0.03</v>
      </c>
      <c r="J151">
        <v>0</v>
      </c>
      <c r="K151">
        <f>ROUND(3/100,9)</f>
        <v>0.03</v>
      </c>
      <c r="O151">
        <f t="shared" si="93"/>
        <v>369.5</v>
      </c>
      <c r="P151">
        <f t="shared" si="94"/>
        <v>75.260000000000005</v>
      </c>
      <c r="Q151">
        <f t="shared" si="95"/>
        <v>0</v>
      </c>
      <c r="R151">
        <f t="shared" si="96"/>
        <v>0</v>
      </c>
      <c r="S151">
        <f t="shared" si="97"/>
        <v>294.24</v>
      </c>
      <c r="T151">
        <f t="shared" si="98"/>
        <v>0</v>
      </c>
      <c r="U151">
        <f t="shared" si="99"/>
        <v>1.1460000000000001</v>
      </c>
      <c r="V151">
        <f t="shared" si="100"/>
        <v>0</v>
      </c>
      <c r="W151">
        <f t="shared" si="101"/>
        <v>0</v>
      </c>
      <c r="X151">
        <f t="shared" si="102"/>
        <v>205.97</v>
      </c>
      <c r="Y151">
        <f t="shared" si="103"/>
        <v>29.42</v>
      </c>
      <c r="AA151">
        <v>31628898</v>
      </c>
      <c r="AB151">
        <f t="shared" si="104"/>
        <v>12316.68</v>
      </c>
      <c r="AC151">
        <f t="shared" si="105"/>
        <v>2508.83</v>
      </c>
      <c r="AD151">
        <f t="shared" si="106"/>
        <v>0</v>
      </c>
      <c r="AE151">
        <f t="shared" si="107"/>
        <v>0</v>
      </c>
      <c r="AF151">
        <f t="shared" si="108"/>
        <v>9807.85</v>
      </c>
      <c r="AG151">
        <f t="shared" si="109"/>
        <v>0</v>
      </c>
      <c r="AH151">
        <f t="shared" si="110"/>
        <v>38.200000000000003</v>
      </c>
      <c r="AI151">
        <f t="shared" si="111"/>
        <v>0</v>
      </c>
      <c r="AJ151">
        <f t="shared" si="112"/>
        <v>0</v>
      </c>
      <c r="AK151">
        <v>12316.68</v>
      </c>
      <c r="AL151">
        <v>2508.83</v>
      </c>
      <c r="AM151">
        <v>0</v>
      </c>
      <c r="AN151">
        <v>0</v>
      </c>
      <c r="AO151">
        <v>9807.85</v>
      </c>
      <c r="AP151">
        <v>0</v>
      </c>
      <c r="AQ151">
        <v>38.200000000000003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139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13"/>
        <v>369.5</v>
      </c>
      <c r="CQ151">
        <f t="shared" si="114"/>
        <v>2508.83</v>
      </c>
      <c r="CR151">
        <f t="shared" si="115"/>
        <v>0</v>
      </c>
      <c r="CS151">
        <f t="shared" si="116"/>
        <v>0</v>
      </c>
      <c r="CT151">
        <f t="shared" si="117"/>
        <v>9807.85</v>
      </c>
      <c r="CU151">
        <f t="shared" si="118"/>
        <v>0</v>
      </c>
      <c r="CV151">
        <f t="shared" si="119"/>
        <v>38.200000000000003</v>
      </c>
      <c r="CW151">
        <f t="shared" si="120"/>
        <v>0</v>
      </c>
      <c r="CX151">
        <f t="shared" si="121"/>
        <v>0</v>
      </c>
      <c r="CY151">
        <f t="shared" si="122"/>
        <v>205.96799999999999</v>
      </c>
      <c r="CZ151">
        <f t="shared" si="123"/>
        <v>29.423999999999999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20</v>
      </c>
      <c r="DW151" t="s">
        <v>20</v>
      </c>
      <c r="DX151">
        <v>100</v>
      </c>
      <c r="DZ151" t="s">
        <v>3</v>
      </c>
      <c r="EA151" t="s">
        <v>3</v>
      </c>
      <c r="EB151" t="s">
        <v>3</v>
      </c>
      <c r="EC151" t="s">
        <v>3</v>
      </c>
      <c r="EE151">
        <v>30553570</v>
      </c>
      <c r="EF151">
        <v>1</v>
      </c>
      <c r="EG151" t="s">
        <v>24</v>
      </c>
      <c r="EH151">
        <v>0</v>
      </c>
      <c r="EI151" t="s">
        <v>3</v>
      </c>
      <c r="EJ151">
        <v>4</v>
      </c>
      <c r="EK151">
        <v>0</v>
      </c>
      <c r="EL151" t="s">
        <v>25</v>
      </c>
      <c r="EM151" t="s">
        <v>26</v>
      </c>
      <c r="EO151" t="s">
        <v>3</v>
      </c>
      <c r="EQ151">
        <v>0</v>
      </c>
      <c r="ER151">
        <v>12316.68</v>
      </c>
      <c r="ES151">
        <v>2508.83</v>
      </c>
      <c r="ET151">
        <v>0</v>
      </c>
      <c r="EU151">
        <v>0</v>
      </c>
      <c r="EV151">
        <v>9807.85</v>
      </c>
      <c r="EW151">
        <v>38.200000000000003</v>
      </c>
      <c r="EX151">
        <v>0</v>
      </c>
      <c r="EY151">
        <v>0</v>
      </c>
      <c r="FQ151">
        <v>0</v>
      </c>
      <c r="FR151">
        <f t="shared" si="124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444492154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125"/>
        <v>0</v>
      </c>
      <c r="GM151">
        <f t="shared" si="126"/>
        <v>604.89</v>
      </c>
      <c r="GN151">
        <f t="shared" si="127"/>
        <v>0</v>
      </c>
      <c r="GO151">
        <f t="shared" si="128"/>
        <v>0</v>
      </c>
      <c r="GP151">
        <f t="shared" si="129"/>
        <v>604.89</v>
      </c>
      <c r="GR151">
        <v>0</v>
      </c>
      <c r="GS151">
        <v>3</v>
      </c>
      <c r="GT151">
        <v>0</v>
      </c>
      <c r="GU151" t="s">
        <v>3</v>
      </c>
      <c r="GV151">
        <f t="shared" si="130"/>
        <v>0</v>
      </c>
      <c r="GW151">
        <v>1</v>
      </c>
      <c r="GX151">
        <f t="shared" si="131"/>
        <v>0</v>
      </c>
      <c r="HA151">
        <v>0</v>
      </c>
      <c r="HB151">
        <v>0</v>
      </c>
      <c r="HC151">
        <f t="shared" si="132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5">
      <c r="A152">
        <v>17</v>
      </c>
      <c r="B152">
        <v>1</v>
      </c>
      <c r="C152">
        <f>ROW(SmtRes!A76)</f>
        <v>76</v>
      </c>
      <c r="D152">
        <f>ROW(EtalonRes!A76)</f>
        <v>76</v>
      </c>
      <c r="E152" t="s">
        <v>140</v>
      </c>
      <c r="F152" t="s">
        <v>102</v>
      </c>
      <c r="G152" t="s">
        <v>103</v>
      </c>
      <c r="H152" t="s">
        <v>20</v>
      </c>
      <c r="I152">
        <f>ROUND(132/100,9)</f>
        <v>1.32</v>
      </c>
      <c r="J152">
        <v>0</v>
      </c>
      <c r="K152">
        <f>ROUND(132/100,9)</f>
        <v>1.32</v>
      </c>
      <c r="O152">
        <f t="shared" si="93"/>
        <v>4733.7299999999996</v>
      </c>
      <c r="P152">
        <f t="shared" si="94"/>
        <v>1523.72</v>
      </c>
      <c r="Q152">
        <f t="shared" si="95"/>
        <v>66.87</v>
      </c>
      <c r="R152">
        <f t="shared" si="96"/>
        <v>0.26</v>
      </c>
      <c r="S152">
        <f t="shared" si="97"/>
        <v>3143.14</v>
      </c>
      <c r="T152">
        <f t="shared" si="98"/>
        <v>0</v>
      </c>
      <c r="U152">
        <f t="shared" si="99"/>
        <v>12.3552</v>
      </c>
      <c r="V152">
        <f t="shared" si="100"/>
        <v>0</v>
      </c>
      <c r="W152">
        <f t="shared" si="101"/>
        <v>0</v>
      </c>
      <c r="X152">
        <f t="shared" si="102"/>
        <v>2200.1999999999998</v>
      </c>
      <c r="Y152">
        <f t="shared" si="103"/>
        <v>314.31</v>
      </c>
      <c r="AA152">
        <v>31628898</v>
      </c>
      <c r="AB152">
        <f t="shared" si="104"/>
        <v>3586.16</v>
      </c>
      <c r="AC152">
        <f t="shared" si="105"/>
        <v>1154.33</v>
      </c>
      <c r="AD152">
        <f t="shared" si="106"/>
        <v>50.66</v>
      </c>
      <c r="AE152">
        <f t="shared" si="107"/>
        <v>0.2</v>
      </c>
      <c r="AF152">
        <f t="shared" si="108"/>
        <v>2381.17</v>
      </c>
      <c r="AG152">
        <f t="shared" si="109"/>
        <v>0</v>
      </c>
      <c r="AH152">
        <f t="shared" si="110"/>
        <v>9.36</v>
      </c>
      <c r="AI152">
        <f t="shared" si="111"/>
        <v>0</v>
      </c>
      <c r="AJ152">
        <f t="shared" si="112"/>
        <v>0</v>
      </c>
      <c r="AK152">
        <v>3586.16</v>
      </c>
      <c r="AL152">
        <v>1154.33</v>
      </c>
      <c r="AM152">
        <v>50.66</v>
      </c>
      <c r="AN152">
        <v>0.2</v>
      </c>
      <c r="AO152">
        <v>2381.17</v>
      </c>
      <c r="AP152">
        <v>0</v>
      </c>
      <c r="AQ152">
        <v>9.36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104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13"/>
        <v>4733.7299999999996</v>
      </c>
      <c r="CQ152">
        <f t="shared" si="114"/>
        <v>1154.33</v>
      </c>
      <c r="CR152">
        <f t="shared" si="115"/>
        <v>50.66</v>
      </c>
      <c r="CS152">
        <f t="shared" si="116"/>
        <v>0.2</v>
      </c>
      <c r="CT152">
        <f t="shared" si="117"/>
        <v>2381.17</v>
      </c>
      <c r="CU152">
        <f t="shared" si="118"/>
        <v>0</v>
      </c>
      <c r="CV152">
        <f t="shared" si="119"/>
        <v>9.36</v>
      </c>
      <c r="CW152">
        <f t="shared" si="120"/>
        <v>0</v>
      </c>
      <c r="CX152">
        <f t="shared" si="121"/>
        <v>0</v>
      </c>
      <c r="CY152">
        <f t="shared" si="122"/>
        <v>2200.1979999999999</v>
      </c>
      <c r="CZ152">
        <f t="shared" si="123"/>
        <v>314.31399999999996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1005</v>
      </c>
      <c r="DV152" t="s">
        <v>20</v>
      </c>
      <c r="DW152" t="s">
        <v>20</v>
      </c>
      <c r="DX152">
        <v>100</v>
      </c>
      <c r="DZ152" t="s">
        <v>3</v>
      </c>
      <c r="EA152" t="s">
        <v>3</v>
      </c>
      <c r="EB152" t="s">
        <v>3</v>
      </c>
      <c r="EC152" t="s">
        <v>3</v>
      </c>
      <c r="EE152">
        <v>30553570</v>
      </c>
      <c r="EF152">
        <v>1</v>
      </c>
      <c r="EG152" t="s">
        <v>24</v>
      </c>
      <c r="EH152">
        <v>0</v>
      </c>
      <c r="EI152" t="s">
        <v>3</v>
      </c>
      <c r="EJ152">
        <v>4</v>
      </c>
      <c r="EK152">
        <v>0</v>
      </c>
      <c r="EL152" t="s">
        <v>25</v>
      </c>
      <c r="EM152" t="s">
        <v>26</v>
      </c>
      <c r="EO152" t="s">
        <v>3</v>
      </c>
      <c r="EQ152">
        <v>0</v>
      </c>
      <c r="ER152">
        <v>3586.16</v>
      </c>
      <c r="ES152">
        <v>1154.33</v>
      </c>
      <c r="ET152">
        <v>50.66</v>
      </c>
      <c r="EU152">
        <v>0.2</v>
      </c>
      <c r="EV152">
        <v>2381.17</v>
      </c>
      <c r="EW152">
        <v>9.36</v>
      </c>
      <c r="EX152">
        <v>0</v>
      </c>
      <c r="EY152">
        <v>0</v>
      </c>
      <c r="FQ152">
        <v>0</v>
      </c>
      <c r="FR152">
        <f t="shared" si="124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-1508629579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0.28000000000000003</v>
      </c>
      <c r="GL152">
        <f t="shared" si="125"/>
        <v>0</v>
      </c>
      <c r="GM152">
        <f t="shared" si="126"/>
        <v>7248.52</v>
      </c>
      <c r="GN152">
        <f t="shared" si="127"/>
        <v>0</v>
      </c>
      <c r="GO152">
        <f t="shared" si="128"/>
        <v>0</v>
      </c>
      <c r="GP152">
        <f t="shared" si="129"/>
        <v>7248.52</v>
      </c>
      <c r="GR152">
        <v>0</v>
      </c>
      <c r="GS152">
        <v>3</v>
      </c>
      <c r="GT152">
        <v>0</v>
      </c>
      <c r="GU152" t="s">
        <v>3</v>
      </c>
      <c r="GV152">
        <f t="shared" si="130"/>
        <v>0</v>
      </c>
      <c r="GW152">
        <v>1</v>
      </c>
      <c r="GX152">
        <f t="shared" si="131"/>
        <v>0</v>
      </c>
      <c r="HA152">
        <v>0</v>
      </c>
      <c r="HB152">
        <v>0</v>
      </c>
      <c r="HC152">
        <f t="shared" si="132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5">
      <c r="A153">
        <v>17</v>
      </c>
      <c r="B153">
        <v>1</v>
      </c>
      <c r="C153">
        <f>ROW(SmtRes!A87)</f>
        <v>87</v>
      </c>
      <c r="D153">
        <f>ROW(EtalonRes!A87)</f>
        <v>87</v>
      </c>
      <c r="E153" t="s">
        <v>141</v>
      </c>
      <c r="F153" t="s">
        <v>106</v>
      </c>
      <c r="G153" t="s">
        <v>107</v>
      </c>
      <c r="H153" t="s">
        <v>20</v>
      </c>
      <c r="I153">
        <f>ROUND(132/100,9)</f>
        <v>1.32</v>
      </c>
      <c r="J153">
        <v>0</v>
      </c>
      <c r="K153">
        <f>ROUND(132/100,9)</f>
        <v>1.32</v>
      </c>
      <c r="O153">
        <f t="shared" si="93"/>
        <v>237716.81</v>
      </c>
      <c r="P153">
        <f t="shared" si="94"/>
        <v>211729.39</v>
      </c>
      <c r="Q153">
        <f t="shared" si="95"/>
        <v>1015.38</v>
      </c>
      <c r="R153">
        <f t="shared" si="96"/>
        <v>323.25</v>
      </c>
      <c r="S153">
        <f t="shared" si="97"/>
        <v>24972.04</v>
      </c>
      <c r="T153">
        <f t="shared" si="98"/>
        <v>0</v>
      </c>
      <c r="U153">
        <f t="shared" si="99"/>
        <v>84.92880000000001</v>
      </c>
      <c r="V153">
        <f t="shared" si="100"/>
        <v>0</v>
      </c>
      <c r="W153">
        <f t="shared" si="101"/>
        <v>0</v>
      </c>
      <c r="X153">
        <f t="shared" si="102"/>
        <v>17480.43</v>
      </c>
      <c r="Y153">
        <f t="shared" si="103"/>
        <v>2497.1999999999998</v>
      </c>
      <c r="AA153">
        <v>31628898</v>
      </c>
      <c r="AB153">
        <f t="shared" si="104"/>
        <v>180088.49</v>
      </c>
      <c r="AC153">
        <f t="shared" si="105"/>
        <v>160401.04999999999</v>
      </c>
      <c r="AD153">
        <f t="shared" si="106"/>
        <v>769.23</v>
      </c>
      <c r="AE153">
        <f t="shared" si="107"/>
        <v>244.89</v>
      </c>
      <c r="AF153">
        <f t="shared" si="108"/>
        <v>18918.21</v>
      </c>
      <c r="AG153">
        <f t="shared" si="109"/>
        <v>0</v>
      </c>
      <c r="AH153">
        <f t="shared" si="110"/>
        <v>64.34</v>
      </c>
      <c r="AI153">
        <f t="shared" si="111"/>
        <v>0</v>
      </c>
      <c r="AJ153">
        <f t="shared" si="112"/>
        <v>0</v>
      </c>
      <c r="AK153">
        <v>180088.49</v>
      </c>
      <c r="AL153">
        <v>160401.04999999999</v>
      </c>
      <c r="AM153">
        <v>769.23</v>
      </c>
      <c r="AN153">
        <v>244.89</v>
      </c>
      <c r="AO153">
        <v>18918.21</v>
      </c>
      <c r="AP153">
        <v>0</v>
      </c>
      <c r="AQ153">
        <v>64.34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108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13"/>
        <v>237716.81000000003</v>
      </c>
      <c r="CQ153">
        <f t="shared" si="114"/>
        <v>160401.04999999999</v>
      </c>
      <c r="CR153">
        <f t="shared" si="115"/>
        <v>769.23</v>
      </c>
      <c r="CS153">
        <f t="shared" si="116"/>
        <v>244.89</v>
      </c>
      <c r="CT153">
        <f t="shared" si="117"/>
        <v>18918.21</v>
      </c>
      <c r="CU153">
        <f t="shared" si="118"/>
        <v>0</v>
      </c>
      <c r="CV153">
        <f t="shared" si="119"/>
        <v>64.34</v>
      </c>
      <c r="CW153">
        <f t="shared" si="120"/>
        <v>0</v>
      </c>
      <c r="CX153">
        <f t="shared" si="121"/>
        <v>0</v>
      </c>
      <c r="CY153">
        <f t="shared" si="122"/>
        <v>17480.428</v>
      </c>
      <c r="CZ153">
        <f t="shared" si="123"/>
        <v>2497.2040000000002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1005</v>
      </c>
      <c r="DV153" t="s">
        <v>20</v>
      </c>
      <c r="DW153" t="s">
        <v>20</v>
      </c>
      <c r="DX153">
        <v>100</v>
      </c>
      <c r="DZ153" t="s">
        <v>3</v>
      </c>
      <c r="EA153" t="s">
        <v>3</v>
      </c>
      <c r="EB153" t="s">
        <v>3</v>
      </c>
      <c r="EC153" t="s">
        <v>3</v>
      </c>
      <c r="EE153">
        <v>30553570</v>
      </c>
      <c r="EF153">
        <v>1</v>
      </c>
      <c r="EG153" t="s">
        <v>24</v>
      </c>
      <c r="EH153">
        <v>0</v>
      </c>
      <c r="EI153" t="s">
        <v>3</v>
      </c>
      <c r="EJ153">
        <v>4</v>
      </c>
      <c r="EK153">
        <v>0</v>
      </c>
      <c r="EL153" t="s">
        <v>25</v>
      </c>
      <c r="EM153" t="s">
        <v>26</v>
      </c>
      <c r="EO153" t="s">
        <v>3</v>
      </c>
      <c r="EQ153">
        <v>0</v>
      </c>
      <c r="ER153">
        <v>180088.49</v>
      </c>
      <c r="ES153">
        <v>160401.04999999999</v>
      </c>
      <c r="ET153">
        <v>769.23</v>
      </c>
      <c r="EU153">
        <v>244.89</v>
      </c>
      <c r="EV153">
        <v>18918.21</v>
      </c>
      <c r="EW153">
        <v>64.34</v>
      </c>
      <c r="EX153">
        <v>0</v>
      </c>
      <c r="EY153">
        <v>0</v>
      </c>
      <c r="FQ153">
        <v>0</v>
      </c>
      <c r="FR153">
        <f t="shared" si="124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1098586855</v>
      </c>
      <c r="GG153">
        <v>2</v>
      </c>
      <c r="GH153">
        <v>1</v>
      </c>
      <c r="GI153">
        <v>-2</v>
      </c>
      <c r="GJ153">
        <v>0</v>
      </c>
      <c r="GK153">
        <f>ROUND(R153*(R12)/100,2)</f>
        <v>349.11</v>
      </c>
      <c r="GL153">
        <f t="shared" si="125"/>
        <v>0</v>
      </c>
      <c r="GM153">
        <f t="shared" si="126"/>
        <v>258043.55</v>
      </c>
      <c r="GN153">
        <f t="shared" si="127"/>
        <v>0</v>
      </c>
      <c r="GO153">
        <f t="shared" si="128"/>
        <v>0</v>
      </c>
      <c r="GP153">
        <f t="shared" si="129"/>
        <v>258043.55</v>
      </c>
      <c r="GR153">
        <v>0</v>
      </c>
      <c r="GS153">
        <v>3</v>
      </c>
      <c r="GT153">
        <v>0</v>
      </c>
      <c r="GU153" t="s">
        <v>3</v>
      </c>
      <c r="GV153">
        <f t="shared" si="130"/>
        <v>0</v>
      </c>
      <c r="GW153">
        <v>1</v>
      </c>
      <c r="GX153">
        <f t="shared" si="131"/>
        <v>0</v>
      </c>
      <c r="HA153">
        <v>0</v>
      </c>
      <c r="HB153">
        <v>0</v>
      </c>
      <c r="HC153">
        <f t="shared" si="132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5">
      <c r="A154">
        <v>18</v>
      </c>
      <c r="B154">
        <v>1</v>
      </c>
      <c r="C154">
        <v>86</v>
      </c>
      <c r="E154" t="s">
        <v>142</v>
      </c>
      <c r="F154" t="s">
        <v>110</v>
      </c>
      <c r="G154" t="s">
        <v>111</v>
      </c>
      <c r="H154" t="s">
        <v>112</v>
      </c>
      <c r="I154">
        <f>I153*J154</f>
        <v>-770.14080000000001</v>
      </c>
      <c r="J154">
        <v>-583.43999999999994</v>
      </c>
      <c r="K154">
        <v>-583.44000000000005</v>
      </c>
      <c r="O154">
        <f t="shared" si="93"/>
        <v>-200837.32</v>
      </c>
      <c r="P154">
        <f t="shared" si="94"/>
        <v>-200837.32</v>
      </c>
      <c r="Q154">
        <f t="shared" si="95"/>
        <v>0</v>
      </c>
      <c r="R154">
        <f t="shared" si="96"/>
        <v>0</v>
      </c>
      <c r="S154">
        <f t="shared" si="97"/>
        <v>0</v>
      </c>
      <c r="T154">
        <f t="shared" si="98"/>
        <v>0</v>
      </c>
      <c r="U154">
        <f t="shared" si="99"/>
        <v>0</v>
      </c>
      <c r="V154">
        <f t="shared" si="100"/>
        <v>0</v>
      </c>
      <c r="W154">
        <f t="shared" si="101"/>
        <v>0</v>
      </c>
      <c r="X154">
        <f t="shared" si="102"/>
        <v>0</v>
      </c>
      <c r="Y154">
        <f t="shared" si="103"/>
        <v>0</v>
      </c>
      <c r="AA154">
        <v>31628898</v>
      </c>
      <c r="AB154">
        <f t="shared" si="104"/>
        <v>260.77999999999997</v>
      </c>
      <c r="AC154">
        <f t="shared" si="105"/>
        <v>260.77999999999997</v>
      </c>
      <c r="AD154">
        <f t="shared" si="106"/>
        <v>0</v>
      </c>
      <c r="AE154">
        <f t="shared" si="107"/>
        <v>0</v>
      </c>
      <c r="AF154">
        <f t="shared" si="108"/>
        <v>0</v>
      </c>
      <c r="AG154">
        <f t="shared" si="109"/>
        <v>0</v>
      </c>
      <c r="AH154">
        <f t="shared" si="110"/>
        <v>0</v>
      </c>
      <c r="AI154">
        <f t="shared" si="111"/>
        <v>0</v>
      </c>
      <c r="AJ154">
        <f t="shared" si="112"/>
        <v>0</v>
      </c>
      <c r="AK154">
        <v>260.77999999999997</v>
      </c>
      <c r="AL154">
        <v>260.77999999999997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3</v>
      </c>
      <c r="BI154">
        <v>4</v>
      </c>
      <c r="BJ154" t="s">
        <v>113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1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113"/>
        <v>-200837.32</v>
      </c>
      <c r="CQ154">
        <f t="shared" si="114"/>
        <v>260.77999999999997</v>
      </c>
      <c r="CR154">
        <f t="shared" si="115"/>
        <v>0</v>
      </c>
      <c r="CS154">
        <f t="shared" si="116"/>
        <v>0</v>
      </c>
      <c r="CT154">
        <f t="shared" si="117"/>
        <v>0</v>
      </c>
      <c r="CU154">
        <f t="shared" si="118"/>
        <v>0</v>
      </c>
      <c r="CV154">
        <f t="shared" si="119"/>
        <v>0</v>
      </c>
      <c r="CW154">
        <f t="shared" si="120"/>
        <v>0</v>
      </c>
      <c r="CX154">
        <f t="shared" si="121"/>
        <v>0</v>
      </c>
      <c r="CY154">
        <f t="shared" si="122"/>
        <v>0</v>
      </c>
      <c r="CZ154">
        <f t="shared" si="123"/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1009</v>
      </c>
      <c r="DV154" t="s">
        <v>112</v>
      </c>
      <c r="DW154" t="s">
        <v>112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30553570</v>
      </c>
      <c r="EF154">
        <v>1</v>
      </c>
      <c r="EG154" t="s">
        <v>24</v>
      </c>
      <c r="EH154">
        <v>0</v>
      </c>
      <c r="EI154" t="s">
        <v>3</v>
      </c>
      <c r="EJ154">
        <v>4</v>
      </c>
      <c r="EK154">
        <v>0</v>
      </c>
      <c r="EL154" t="s">
        <v>25</v>
      </c>
      <c r="EM154" t="s">
        <v>26</v>
      </c>
      <c r="EO154" t="s">
        <v>3</v>
      </c>
      <c r="EQ154">
        <v>32768</v>
      </c>
      <c r="ER154">
        <v>260.77999999999997</v>
      </c>
      <c r="ES154">
        <v>260.77999999999997</v>
      </c>
      <c r="ET154">
        <v>0</v>
      </c>
      <c r="EU154">
        <v>0</v>
      </c>
      <c r="EV154">
        <v>0</v>
      </c>
      <c r="EW154">
        <v>0</v>
      </c>
      <c r="EX154">
        <v>0</v>
      </c>
      <c r="FQ154">
        <v>0</v>
      </c>
      <c r="FR154">
        <f t="shared" si="124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-1082199379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125"/>
        <v>0</v>
      </c>
      <c r="GM154">
        <f t="shared" si="126"/>
        <v>-200837.32</v>
      </c>
      <c r="GN154">
        <f t="shared" si="127"/>
        <v>0</v>
      </c>
      <c r="GO154">
        <f t="shared" si="128"/>
        <v>0</v>
      </c>
      <c r="GP154">
        <f t="shared" si="129"/>
        <v>-200837.32</v>
      </c>
      <c r="GR154">
        <v>0</v>
      </c>
      <c r="GS154">
        <v>3</v>
      </c>
      <c r="GT154">
        <v>0</v>
      </c>
      <c r="GU154" t="s">
        <v>3</v>
      </c>
      <c r="GV154">
        <f t="shared" si="130"/>
        <v>0</v>
      </c>
      <c r="GW154">
        <v>1</v>
      </c>
      <c r="GX154">
        <f t="shared" si="131"/>
        <v>0</v>
      </c>
      <c r="HA154">
        <v>0</v>
      </c>
      <c r="HB154">
        <v>0</v>
      </c>
      <c r="HC154">
        <f t="shared" si="132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5">
      <c r="A155">
        <v>18</v>
      </c>
      <c r="B155">
        <v>1</v>
      </c>
      <c r="C155">
        <v>82</v>
      </c>
      <c r="E155" t="s">
        <v>143</v>
      </c>
      <c r="F155" t="s">
        <v>115</v>
      </c>
      <c r="G155" t="s">
        <v>116</v>
      </c>
      <c r="H155" t="s">
        <v>117</v>
      </c>
      <c r="I155">
        <f>I153*J155</f>
        <v>-2.6400000000000003E-2</v>
      </c>
      <c r="J155">
        <v>-0.02</v>
      </c>
      <c r="K155">
        <v>-0.02</v>
      </c>
      <c r="O155">
        <f t="shared" si="93"/>
        <v>-149.91</v>
      </c>
      <c r="P155">
        <f t="shared" si="94"/>
        <v>-149.91</v>
      </c>
      <c r="Q155">
        <f t="shared" si="95"/>
        <v>0</v>
      </c>
      <c r="R155">
        <f t="shared" si="96"/>
        <v>0</v>
      </c>
      <c r="S155">
        <f t="shared" si="97"/>
        <v>0</v>
      </c>
      <c r="T155">
        <f t="shared" si="98"/>
        <v>0</v>
      </c>
      <c r="U155">
        <f t="shared" si="99"/>
        <v>0</v>
      </c>
      <c r="V155">
        <f t="shared" si="100"/>
        <v>0</v>
      </c>
      <c r="W155">
        <f t="shared" si="101"/>
        <v>0</v>
      </c>
      <c r="X155">
        <f t="shared" si="102"/>
        <v>0</v>
      </c>
      <c r="Y155">
        <f t="shared" si="103"/>
        <v>0</v>
      </c>
      <c r="AA155">
        <v>31628898</v>
      </c>
      <c r="AB155">
        <f t="shared" si="104"/>
        <v>5678.52</v>
      </c>
      <c r="AC155">
        <f t="shared" si="105"/>
        <v>5678.52</v>
      </c>
      <c r="AD155">
        <f t="shared" si="106"/>
        <v>0</v>
      </c>
      <c r="AE155">
        <f t="shared" si="107"/>
        <v>0</v>
      </c>
      <c r="AF155">
        <f t="shared" si="108"/>
        <v>0</v>
      </c>
      <c r="AG155">
        <f t="shared" si="109"/>
        <v>0</v>
      </c>
      <c r="AH155">
        <f t="shared" si="110"/>
        <v>0</v>
      </c>
      <c r="AI155">
        <f t="shared" si="111"/>
        <v>0</v>
      </c>
      <c r="AJ155">
        <f t="shared" si="112"/>
        <v>0</v>
      </c>
      <c r="AK155">
        <v>5678.52</v>
      </c>
      <c r="AL155">
        <v>5678.52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4</v>
      </c>
      <c r="BJ155" t="s">
        <v>118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1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13"/>
        <v>-149.91</v>
      </c>
      <c r="CQ155">
        <f t="shared" si="114"/>
        <v>5678.52</v>
      </c>
      <c r="CR155">
        <f t="shared" si="115"/>
        <v>0</v>
      </c>
      <c r="CS155">
        <f t="shared" si="116"/>
        <v>0</v>
      </c>
      <c r="CT155">
        <f t="shared" si="117"/>
        <v>0</v>
      </c>
      <c r="CU155">
        <f t="shared" si="118"/>
        <v>0</v>
      </c>
      <c r="CV155">
        <f t="shared" si="119"/>
        <v>0</v>
      </c>
      <c r="CW155">
        <f t="shared" si="120"/>
        <v>0</v>
      </c>
      <c r="CX155">
        <f t="shared" si="121"/>
        <v>0</v>
      </c>
      <c r="CY155">
        <f t="shared" si="122"/>
        <v>0</v>
      </c>
      <c r="CZ155">
        <f t="shared" si="123"/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1009</v>
      </c>
      <c r="DV155" t="s">
        <v>117</v>
      </c>
      <c r="DW155" t="s">
        <v>117</v>
      </c>
      <c r="DX155">
        <v>1000</v>
      </c>
      <c r="DZ155" t="s">
        <v>3</v>
      </c>
      <c r="EA155" t="s">
        <v>3</v>
      </c>
      <c r="EB155" t="s">
        <v>3</v>
      </c>
      <c r="EC155" t="s">
        <v>3</v>
      </c>
      <c r="EE155">
        <v>30553570</v>
      </c>
      <c r="EF155">
        <v>1</v>
      </c>
      <c r="EG155" t="s">
        <v>24</v>
      </c>
      <c r="EH155">
        <v>0</v>
      </c>
      <c r="EI155" t="s">
        <v>3</v>
      </c>
      <c r="EJ155">
        <v>4</v>
      </c>
      <c r="EK155">
        <v>0</v>
      </c>
      <c r="EL155" t="s">
        <v>25</v>
      </c>
      <c r="EM155" t="s">
        <v>26</v>
      </c>
      <c r="EO155" t="s">
        <v>3</v>
      </c>
      <c r="EQ155">
        <v>32768</v>
      </c>
      <c r="ER155">
        <v>5678.52</v>
      </c>
      <c r="ES155">
        <v>5678.52</v>
      </c>
      <c r="ET155">
        <v>0</v>
      </c>
      <c r="EU155">
        <v>0</v>
      </c>
      <c r="EV155">
        <v>0</v>
      </c>
      <c r="EW155">
        <v>0</v>
      </c>
      <c r="EX155">
        <v>0</v>
      </c>
      <c r="FQ155">
        <v>0</v>
      </c>
      <c r="FR155">
        <f t="shared" si="124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-832250914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125"/>
        <v>0</v>
      </c>
      <c r="GM155">
        <f t="shared" si="126"/>
        <v>-149.91</v>
      </c>
      <c r="GN155">
        <f t="shared" si="127"/>
        <v>0</v>
      </c>
      <c r="GO155">
        <f t="shared" si="128"/>
        <v>0</v>
      </c>
      <c r="GP155">
        <f t="shared" si="129"/>
        <v>-149.91</v>
      </c>
      <c r="GR155">
        <v>0</v>
      </c>
      <c r="GS155">
        <v>3</v>
      </c>
      <c r="GT155">
        <v>0</v>
      </c>
      <c r="GU155" t="s">
        <v>3</v>
      </c>
      <c r="GV155">
        <f t="shared" si="130"/>
        <v>0</v>
      </c>
      <c r="GW155">
        <v>1</v>
      </c>
      <c r="GX155">
        <f t="shared" si="131"/>
        <v>0</v>
      </c>
      <c r="HA155">
        <v>0</v>
      </c>
      <c r="HB155">
        <v>0</v>
      </c>
      <c r="HC155">
        <f t="shared" si="132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5">
      <c r="A156">
        <v>17</v>
      </c>
      <c r="B156">
        <v>1</v>
      </c>
      <c r="E156" t="s">
        <v>144</v>
      </c>
      <c r="F156" t="s">
        <v>120</v>
      </c>
      <c r="G156" t="s">
        <v>121</v>
      </c>
      <c r="H156" t="s">
        <v>122</v>
      </c>
      <c r="I156">
        <v>7</v>
      </c>
      <c r="J156">
        <v>0</v>
      </c>
      <c r="K156">
        <v>7</v>
      </c>
      <c r="O156">
        <f t="shared" si="93"/>
        <v>22907.5</v>
      </c>
      <c r="P156">
        <f t="shared" si="94"/>
        <v>22907.5</v>
      </c>
      <c r="Q156">
        <f t="shared" si="95"/>
        <v>0</v>
      </c>
      <c r="R156">
        <f t="shared" si="96"/>
        <v>0</v>
      </c>
      <c r="S156">
        <f t="shared" si="97"/>
        <v>0</v>
      </c>
      <c r="T156">
        <f t="shared" si="98"/>
        <v>0</v>
      </c>
      <c r="U156">
        <f t="shared" si="99"/>
        <v>0</v>
      </c>
      <c r="V156">
        <f t="shared" si="100"/>
        <v>0</v>
      </c>
      <c r="W156">
        <f t="shared" si="101"/>
        <v>0</v>
      </c>
      <c r="X156">
        <f t="shared" si="102"/>
        <v>0</v>
      </c>
      <c r="Y156">
        <f t="shared" si="103"/>
        <v>0</v>
      </c>
      <c r="AA156">
        <v>31628898</v>
      </c>
      <c r="AB156">
        <f t="shared" si="104"/>
        <v>3272.5</v>
      </c>
      <c r="AC156">
        <f t="shared" si="105"/>
        <v>3272.5</v>
      </c>
      <c r="AD156">
        <f t="shared" si="106"/>
        <v>0</v>
      </c>
      <c r="AE156">
        <f t="shared" si="107"/>
        <v>0</v>
      </c>
      <c r="AF156">
        <f t="shared" si="108"/>
        <v>0</v>
      </c>
      <c r="AG156">
        <f t="shared" si="109"/>
        <v>0</v>
      </c>
      <c r="AH156">
        <f t="shared" si="110"/>
        <v>0</v>
      </c>
      <c r="AI156">
        <f t="shared" si="111"/>
        <v>0</v>
      </c>
      <c r="AJ156">
        <f t="shared" si="112"/>
        <v>0</v>
      </c>
      <c r="AK156">
        <v>3272.5</v>
      </c>
      <c r="AL156">
        <v>3272.5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4</v>
      </c>
      <c r="BJ156" t="s">
        <v>123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13"/>
        <v>22907.5</v>
      </c>
      <c r="CQ156">
        <f t="shared" si="114"/>
        <v>3272.5</v>
      </c>
      <c r="CR156">
        <f t="shared" si="115"/>
        <v>0</v>
      </c>
      <c r="CS156">
        <f t="shared" si="116"/>
        <v>0</v>
      </c>
      <c r="CT156">
        <f t="shared" si="117"/>
        <v>0</v>
      </c>
      <c r="CU156">
        <f t="shared" si="118"/>
        <v>0</v>
      </c>
      <c r="CV156">
        <f t="shared" si="119"/>
        <v>0</v>
      </c>
      <c r="CW156">
        <f t="shared" si="120"/>
        <v>0</v>
      </c>
      <c r="CX156">
        <f t="shared" si="121"/>
        <v>0</v>
      </c>
      <c r="CY156">
        <f t="shared" si="122"/>
        <v>0</v>
      </c>
      <c r="CZ156">
        <f t="shared" si="123"/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1007</v>
      </c>
      <c r="DV156" t="s">
        <v>122</v>
      </c>
      <c r="DW156" t="s">
        <v>122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30553570</v>
      </c>
      <c r="EF156">
        <v>1</v>
      </c>
      <c r="EG156" t="s">
        <v>24</v>
      </c>
      <c r="EH156">
        <v>0</v>
      </c>
      <c r="EI156" t="s">
        <v>3</v>
      </c>
      <c r="EJ156">
        <v>4</v>
      </c>
      <c r="EK156">
        <v>0</v>
      </c>
      <c r="EL156" t="s">
        <v>25</v>
      </c>
      <c r="EM156" t="s">
        <v>26</v>
      </c>
      <c r="EO156" t="s">
        <v>3</v>
      </c>
      <c r="EQ156">
        <v>0</v>
      </c>
      <c r="ER156">
        <v>3272.5</v>
      </c>
      <c r="ES156">
        <v>3272.5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 t="shared" si="124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560481255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125"/>
        <v>0</v>
      </c>
      <c r="GM156">
        <f t="shared" si="126"/>
        <v>22907.5</v>
      </c>
      <c r="GN156">
        <f t="shared" si="127"/>
        <v>0</v>
      </c>
      <c r="GO156">
        <f t="shared" si="128"/>
        <v>0</v>
      </c>
      <c r="GP156">
        <f t="shared" si="129"/>
        <v>22907.5</v>
      </c>
      <c r="GR156">
        <v>0</v>
      </c>
      <c r="GS156">
        <v>3</v>
      </c>
      <c r="GT156">
        <v>0</v>
      </c>
      <c r="GU156" t="s">
        <v>3</v>
      </c>
      <c r="GV156">
        <f t="shared" si="130"/>
        <v>0</v>
      </c>
      <c r="GW156">
        <v>1</v>
      </c>
      <c r="GX156">
        <f t="shared" si="131"/>
        <v>0</v>
      </c>
      <c r="HA156">
        <v>0</v>
      </c>
      <c r="HB156">
        <v>0</v>
      </c>
      <c r="HC156">
        <f t="shared" si="132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5">
      <c r="A157">
        <v>17</v>
      </c>
      <c r="B157">
        <v>1</v>
      </c>
      <c r="E157" t="s">
        <v>145</v>
      </c>
      <c r="F157" t="s">
        <v>125</v>
      </c>
      <c r="G157" t="s">
        <v>126</v>
      </c>
      <c r="H157" t="s">
        <v>112</v>
      </c>
      <c r="I157">
        <v>283</v>
      </c>
      <c r="J157">
        <v>0</v>
      </c>
      <c r="K157">
        <v>283</v>
      </c>
      <c r="O157">
        <f t="shared" si="93"/>
        <v>960003.92</v>
      </c>
      <c r="P157">
        <f t="shared" si="94"/>
        <v>960003.92</v>
      </c>
      <c r="Q157">
        <f t="shared" si="95"/>
        <v>0</v>
      </c>
      <c r="R157">
        <f t="shared" si="96"/>
        <v>0</v>
      </c>
      <c r="S157">
        <f t="shared" si="97"/>
        <v>0</v>
      </c>
      <c r="T157">
        <f t="shared" si="98"/>
        <v>0</v>
      </c>
      <c r="U157">
        <f t="shared" si="99"/>
        <v>0</v>
      </c>
      <c r="V157">
        <f t="shared" si="100"/>
        <v>0</v>
      </c>
      <c r="W157">
        <f t="shared" si="101"/>
        <v>0</v>
      </c>
      <c r="X157">
        <f t="shared" si="102"/>
        <v>0</v>
      </c>
      <c r="Y157">
        <f t="shared" si="103"/>
        <v>0</v>
      </c>
      <c r="AA157">
        <v>31628898</v>
      </c>
      <c r="AB157">
        <f t="shared" si="104"/>
        <v>3392.24</v>
      </c>
      <c r="AC157">
        <f t="shared" si="105"/>
        <v>3392.24</v>
      </c>
      <c r="AD157">
        <f t="shared" si="106"/>
        <v>0</v>
      </c>
      <c r="AE157">
        <f t="shared" si="107"/>
        <v>0</v>
      </c>
      <c r="AF157">
        <f t="shared" si="108"/>
        <v>0</v>
      </c>
      <c r="AG157">
        <f t="shared" si="109"/>
        <v>0</v>
      </c>
      <c r="AH157">
        <f t="shared" si="110"/>
        <v>0</v>
      </c>
      <c r="AI157">
        <f t="shared" si="111"/>
        <v>0</v>
      </c>
      <c r="AJ157">
        <f t="shared" si="112"/>
        <v>0</v>
      </c>
      <c r="AK157">
        <v>3392.24</v>
      </c>
      <c r="AL157">
        <v>3392.24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4</v>
      </c>
      <c r="BJ157" t="s">
        <v>127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13"/>
        <v>960003.92</v>
      </c>
      <c r="CQ157">
        <f t="shared" si="114"/>
        <v>3392.24</v>
      </c>
      <c r="CR157">
        <f t="shared" si="115"/>
        <v>0</v>
      </c>
      <c r="CS157">
        <f t="shared" si="116"/>
        <v>0</v>
      </c>
      <c r="CT157">
        <f t="shared" si="117"/>
        <v>0</v>
      </c>
      <c r="CU157">
        <f t="shared" si="118"/>
        <v>0</v>
      </c>
      <c r="CV157">
        <f t="shared" si="119"/>
        <v>0</v>
      </c>
      <c r="CW157">
        <f t="shared" si="120"/>
        <v>0</v>
      </c>
      <c r="CX157">
        <f t="shared" si="121"/>
        <v>0</v>
      </c>
      <c r="CY157">
        <f t="shared" si="122"/>
        <v>0</v>
      </c>
      <c r="CZ157">
        <f t="shared" si="123"/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1009</v>
      </c>
      <c r="DV157" t="s">
        <v>112</v>
      </c>
      <c r="DW157" t="s">
        <v>112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30553570</v>
      </c>
      <c r="EF157">
        <v>1</v>
      </c>
      <c r="EG157" t="s">
        <v>24</v>
      </c>
      <c r="EH157">
        <v>0</v>
      </c>
      <c r="EI157" t="s">
        <v>3</v>
      </c>
      <c r="EJ157">
        <v>4</v>
      </c>
      <c r="EK157">
        <v>0</v>
      </c>
      <c r="EL157" t="s">
        <v>25</v>
      </c>
      <c r="EM157" t="s">
        <v>26</v>
      </c>
      <c r="EO157" t="s">
        <v>3</v>
      </c>
      <c r="EQ157">
        <v>0</v>
      </c>
      <c r="ER157">
        <v>3392.24</v>
      </c>
      <c r="ES157">
        <v>3392.24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 t="shared" si="124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-1445212322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125"/>
        <v>0</v>
      </c>
      <c r="GM157">
        <f t="shared" si="126"/>
        <v>960003.92</v>
      </c>
      <c r="GN157">
        <f t="shared" si="127"/>
        <v>0</v>
      </c>
      <c r="GO157">
        <f t="shared" si="128"/>
        <v>0</v>
      </c>
      <c r="GP157">
        <f t="shared" si="129"/>
        <v>960003.92</v>
      </c>
      <c r="GR157">
        <v>0</v>
      </c>
      <c r="GS157">
        <v>3</v>
      </c>
      <c r="GT157">
        <v>0</v>
      </c>
      <c r="GU157" t="s">
        <v>3</v>
      </c>
      <c r="GV157">
        <f t="shared" si="130"/>
        <v>0</v>
      </c>
      <c r="GW157">
        <v>1</v>
      </c>
      <c r="GX157">
        <f t="shared" si="131"/>
        <v>0</v>
      </c>
      <c r="HA157">
        <v>0</v>
      </c>
      <c r="HB157">
        <v>0</v>
      </c>
      <c r="HC157">
        <f t="shared" si="132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9" spans="1:245" x14ac:dyDescent="0.25">
      <c r="A159">
        <v>51</v>
      </c>
      <c r="B159">
        <f>B144</f>
        <v>1</v>
      </c>
      <c r="C159">
        <f>A144</f>
        <v>5</v>
      </c>
      <c r="D159">
        <f>ROW(A144)</f>
        <v>144</v>
      </c>
      <c r="F159" t="str">
        <f>IF(F144&lt;&gt;"",F144,"")</f>
        <v>Новый подраздел</v>
      </c>
      <c r="G159" t="str">
        <f>IF(G144&lt;&gt;"",G144,"")</f>
        <v>Монтажные работы</v>
      </c>
      <c r="H159">
        <v>0</v>
      </c>
      <c r="O159">
        <f t="shared" ref="O159:T159" si="133">ROUND(AB159,2)</f>
        <v>1066754.5</v>
      </c>
      <c r="P159">
        <f t="shared" si="133"/>
        <v>1018014.36</v>
      </c>
      <c r="Q159">
        <f t="shared" si="133"/>
        <v>1648.47</v>
      </c>
      <c r="R159">
        <f t="shared" si="133"/>
        <v>622.88</v>
      </c>
      <c r="S159">
        <f t="shared" si="133"/>
        <v>47091.67</v>
      </c>
      <c r="T159">
        <f t="shared" si="133"/>
        <v>0</v>
      </c>
      <c r="U159">
        <f>AH159</f>
        <v>165.40230000000003</v>
      </c>
      <c r="V159">
        <f>AI159</f>
        <v>0</v>
      </c>
      <c r="W159">
        <f>ROUND(AJ159,2)</f>
        <v>0</v>
      </c>
      <c r="X159">
        <f>ROUND(AK159,2)</f>
        <v>32964.18</v>
      </c>
      <c r="Y159">
        <f>ROUND(AL159,2)</f>
        <v>4709.16</v>
      </c>
      <c r="AB159">
        <f>ROUND(SUMIF(AA148:AA157,"=31628898",O148:O157),2)</f>
        <v>1066754.5</v>
      </c>
      <c r="AC159">
        <f>ROUND(SUMIF(AA148:AA157,"=31628898",P148:P157),2)</f>
        <v>1018014.36</v>
      </c>
      <c r="AD159">
        <f>ROUND(SUMIF(AA148:AA157,"=31628898",Q148:Q157),2)</f>
        <v>1648.47</v>
      </c>
      <c r="AE159">
        <f>ROUND(SUMIF(AA148:AA157,"=31628898",R148:R157),2)</f>
        <v>622.88</v>
      </c>
      <c r="AF159">
        <f>ROUND(SUMIF(AA148:AA157,"=31628898",S148:S157),2)</f>
        <v>47091.67</v>
      </c>
      <c r="AG159">
        <f>ROUND(SUMIF(AA148:AA157,"=31628898",T148:T157),2)</f>
        <v>0</v>
      </c>
      <c r="AH159">
        <f>SUMIF(AA148:AA157,"=31628898",U148:U157)</f>
        <v>165.40230000000003</v>
      </c>
      <c r="AI159">
        <f>SUMIF(AA148:AA157,"=31628898",V148:V157)</f>
        <v>0</v>
      </c>
      <c r="AJ159">
        <f>ROUND(SUMIF(AA148:AA157,"=31628898",W148:W157),2)</f>
        <v>0</v>
      </c>
      <c r="AK159">
        <f>ROUND(SUMIF(AA148:AA157,"=31628898",X148:X157),2)</f>
        <v>32964.18</v>
      </c>
      <c r="AL159">
        <f>ROUND(SUMIF(AA148:AA157,"=31628898",Y148:Y157),2)</f>
        <v>4709.16</v>
      </c>
      <c r="AO159">
        <f t="shared" ref="AO159:BD159" si="134">ROUND(BX159,2)</f>
        <v>0</v>
      </c>
      <c r="AP159">
        <f t="shared" si="134"/>
        <v>0</v>
      </c>
      <c r="AQ159">
        <f t="shared" si="134"/>
        <v>0</v>
      </c>
      <c r="AR159">
        <f t="shared" si="134"/>
        <v>1105100.55</v>
      </c>
      <c r="AS159">
        <f t="shared" si="134"/>
        <v>0</v>
      </c>
      <c r="AT159">
        <f t="shared" si="134"/>
        <v>0</v>
      </c>
      <c r="AU159">
        <f t="shared" si="134"/>
        <v>1105100.55</v>
      </c>
      <c r="AV159">
        <f t="shared" si="134"/>
        <v>1018014.36</v>
      </c>
      <c r="AW159">
        <f t="shared" si="134"/>
        <v>1018014.36</v>
      </c>
      <c r="AX159">
        <f t="shared" si="134"/>
        <v>0</v>
      </c>
      <c r="AY159">
        <f t="shared" si="134"/>
        <v>1018014.36</v>
      </c>
      <c r="AZ159">
        <f t="shared" si="134"/>
        <v>0</v>
      </c>
      <c r="BA159">
        <f t="shared" si="134"/>
        <v>0</v>
      </c>
      <c r="BB159">
        <f t="shared" si="134"/>
        <v>0</v>
      </c>
      <c r="BC159">
        <f t="shared" si="134"/>
        <v>0</v>
      </c>
      <c r="BD159">
        <f t="shared" si="134"/>
        <v>0</v>
      </c>
      <c r="BX159">
        <f>ROUND(SUMIF(AA148:AA157,"=31628898",FQ148:FQ157),2)</f>
        <v>0</v>
      </c>
      <c r="BY159">
        <f>ROUND(SUMIF(AA148:AA157,"=31628898",FR148:FR157),2)</f>
        <v>0</v>
      </c>
      <c r="BZ159">
        <f>ROUND(SUMIF(AA148:AA157,"=31628898",GL148:GL157),2)</f>
        <v>0</v>
      </c>
      <c r="CA159">
        <f>ROUND(SUMIF(AA148:AA157,"=31628898",GM148:GM157),2)</f>
        <v>1105100.55</v>
      </c>
      <c r="CB159">
        <f>ROUND(SUMIF(AA148:AA157,"=31628898",GN148:GN157),2)</f>
        <v>0</v>
      </c>
      <c r="CC159">
        <f>ROUND(SUMIF(AA148:AA157,"=31628898",GO148:GO157),2)</f>
        <v>0</v>
      </c>
      <c r="CD159">
        <f>ROUND(SUMIF(AA148:AA157,"=31628898",GP148:GP157),2)</f>
        <v>1105100.55</v>
      </c>
      <c r="CE159">
        <f>AC159-BX159</f>
        <v>1018014.36</v>
      </c>
      <c r="CF159">
        <f>AC159-BY159</f>
        <v>1018014.36</v>
      </c>
      <c r="CG159">
        <f>BX159-BZ159</f>
        <v>0</v>
      </c>
      <c r="CH159">
        <f>AC159-BX159-BY159+BZ159</f>
        <v>1018014.36</v>
      </c>
      <c r="CI159">
        <f>BY159-BZ159</f>
        <v>0</v>
      </c>
      <c r="CJ159">
        <f>ROUND(SUMIF(AA148:AA157,"=31628898",GX148:GX157),2)</f>
        <v>0</v>
      </c>
      <c r="CK159">
        <f>ROUND(SUMIF(AA148:AA157,"=31628898",GY148:GY157),2)</f>
        <v>0</v>
      </c>
      <c r="CL159">
        <f>ROUND(SUMIF(AA148:AA157,"=31628898",GZ148:GZ157),2)</f>
        <v>0</v>
      </c>
      <c r="CM159">
        <f>ROUND(SUMIF(AA148:AA157,"=31628898",HD148:HD157),2)</f>
        <v>0</v>
      </c>
      <c r="GX159">
        <v>0</v>
      </c>
    </row>
    <row r="161" spans="1:25" x14ac:dyDescent="0.25">
      <c r="A161">
        <v>50</v>
      </c>
      <c r="B161">
        <v>0</v>
      </c>
      <c r="C161">
        <v>0</v>
      </c>
      <c r="D161">
        <v>1</v>
      </c>
      <c r="E161">
        <v>201</v>
      </c>
      <c r="F161">
        <f>ROUND(Source!O159,O161)</f>
        <v>1066754.5</v>
      </c>
      <c r="G161" t="s">
        <v>40</v>
      </c>
      <c r="H161" t="s">
        <v>41</v>
      </c>
      <c r="K161">
        <v>201</v>
      </c>
      <c r="L161">
        <v>1</v>
      </c>
      <c r="M161">
        <v>3</v>
      </c>
      <c r="N161" t="s">
        <v>3</v>
      </c>
      <c r="O161">
        <v>2</v>
      </c>
      <c r="W161">
        <v>1066754.5</v>
      </c>
      <c r="X161">
        <v>1</v>
      </c>
      <c r="Y161">
        <v>1066754.5</v>
      </c>
    </row>
    <row r="162" spans="1:25" x14ac:dyDescent="0.25">
      <c r="A162">
        <v>50</v>
      </c>
      <c r="B162">
        <v>0</v>
      </c>
      <c r="C162">
        <v>0</v>
      </c>
      <c r="D162">
        <v>1</v>
      </c>
      <c r="E162">
        <v>202</v>
      </c>
      <c r="F162">
        <f>ROUND(Source!P159,O162)</f>
        <v>1018014.36</v>
      </c>
      <c r="G162" t="s">
        <v>42</v>
      </c>
      <c r="H162" t="s">
        <v>43</v>
      </c>
      <c r="K162">
        <v>202</v>
      </c>
      <c r="L162">
        <v>2</v>
      </c>
      <c r="M162">
        <v>3</v>
      </c>
      <c r="N162" t="s">
        <v>3</v>
      </c>
      <c r="O162">
        <v>2</v>
      </c>
      <c r="W162">
        <v>1018014.36</v>
      </c>
      <c r="X162">
        <v>1</v>
      </c>
      <c r="Y162">
        <v>1018014.36</v>
      </c>
    </row>
    <row r="163" spans="1:25" x14ac:dyDescent="0.25">
      <c r="A163">
        <v>50</v>
      </c>
      <c r="B163">
        <v>0</v>
      </c>
      <c r="C163">
        <v>0</v>
      </c>
      <c r="D163">
        <v>1</v>
      </c>
      <c r="E163">
        <v>222</v>
      </c>
      <c r="F163">
        <f>ROUND(Source!AO159,O163)</f>
        <v>0</v>
      </c>
      <c r="G163" t="s">
        <v>44</v>
      </c>
      <c r="H163" t="s">
        <v>45</v>
      </c>
      <c r="K163">
        <v>222</v>
      </c>
      <c r="L163">
        <v>3</v>
      </c>
      <c r="M163">
        <v>3</v>
      </c>
      <c r="N163" t="s">
        <v>3</v>
      </c>
      <c r="O163">
        <v>2</v>
      </c>
      <c r="W163">
        <v>0</v>
      </c>
      <c r="X163">
        <v>1</v>
      </c>
      <c r="Y163">
        <v>0</v>
      </c>
    </row>
    <row r="164" spans="1:25" x14ac:dyDescent="0.25">
      <c r="A164">
        <v>50</v>
      </c>
      <c r="B164">
        <v>0</v>
      </c>
      <c r="C164">
        <v>0</v>
      </c>
      <c r="D164">
        <v>1</v>
      </c>
      <c r="E164">
        <v>225</v>
      </c>
      <c r="F164">
        <f>ROUND(Source!AV159,O164)</f>
        <v>1018014.36</v>
      </c>
      <c r="G164" t="s">
        <v>46</v>
      </c>
      <c r="H164" t="s">
        <v>47</v>
      </c>
      <c r="K164">
        <v>225</v>
      </c>
      <c r="L164">
        <v>4</v>
      </c>
      <c r="M164">
        <v>3</v>
      </c>
      <c r="N164" t="s">
        <v>3</v>
      </c>
      <c r="O164">
        <v>2</v>
      </c>
      <c r="W164">
        <v>1018014.36</v>
      </c>
      <c r="X164">
        <v>1</v>
      </c>
      <c r="Y164">
        <v>1018014.36</v>
      </c>
    </row>
    <row r="165" spans="1:25" x14ac:dyDescent="0.25">
      <c r="A165">
        <v>50</v>
      </c>
      <c r="B165">
        <v>0</v>
      </c>
      <c r="C165">
        <v>0</v>
      </c>
      <c r="D165">
        <v>1</v>
      </c>
      <c r="E165">
        <v>226</v>
      </c>
      <c r="F165">
        <f>ROUND(Source!AW159,O165)</f>
        <v>1018014.36</v>
      </c>
      <c r="G165" t="s">
        <v>48</v>
      </c>
      <c r="H165" t="s">
        <v>49</v>
      </c>
      <c r="K165">
        <v>226</v>
      </c>
      <c r="L165">
        <v>5</v>
      </c>
      <c r="M165">
        <v>3</v>
      </c>
      <c r="N165" t="s">
        <v>3</v>
      </c>
      <c r="O165">
        <v>2</v>
      </c>
      <c r="W165">
        <v>1018014.36</v>
      </c>
      <c r="X165">
        <v>1</v>
      </c>
      <c r="Y165">
        <v>1018014.36</v>
      </c>
    </row>
    <row r="166" spans="1:25" x14ac:dyDescent="0.25">
      <c r="A166">
        <v>50</v>
      </c>
      <c r="B166">
        <v>0</v>
      </c>
      <c r="C166">
        <v>0</v>
      </c>
      <c r="D166">
        <v>1</v>
      </c>
      <c r="E166">
        <v>227</v>
      </c>
      <c r="F166">
        <f>ROUND(Source!AX159,O166)</f>
        <v>0</v>
      </c>
      <c r="G166" t="s">
        <v>50</v>
      </c>
      <c r="H166" t="s">
        <v>51</v>
      </c>
      <c r="K166">
        <v>227</v>
      </c>
      <c r="L166">
        <v>6</v>
      </c>
      <c r="M166">
        <v>3</v>
      </c>
      <c r="N166" t="s">
        <v>3</v>
      </c>
      <c r="O166">
        <v>2</v>
      </c>
      <c r="W166">
        <v>0</v>
      </c>
      <c r="X166">
        <v>1</v>
      </c>
      <c r="Y166">
        <v>0</v>
      </c>
    </row>
    <row r="167" spans="1:25" x14ac:dyDescent="0.25">
      <c r="A167">
        <v>50</v>
      </c>
      <c r="B167">
        <v>0</v>
      </c>
      <c r="C167">
        <v>0</v>
      </c>
      <c r="D167">
        <v>1</v>
      </c>
      <c r="E167">
        <v>228</v>
      </c>
      <c r="F167">
        <f>ROUND(Source!AY159,O167)</f>
        <v>1018014.36</v>
      </c>
      <c r="G167" t="s">
        <v>52</v>
      </c>
      <c r="H167" t="s">
        <v>53</v>
      </c>
      <c r="K167">
        <v>228</v>
      </c>
      <c r="L167">
        <v>7</v>
      </c>
      <c r="M167">
        <v>3</v>
      </c>
      <c r="N167" t="s">
        <v>3</v>
      </c>
      <c r="O167">
        <v>2</v>
      </c>
      <c r="W167">
        <v>1018014.36</v>
      </c>
      <c r="X167">
        <v>1</v>
      </c>
      <c r="Y167">
        <v>1018014.36</v>
      </c>
    </row>
    <row r="168" spans="1:25" x14ac:dyDescent="0.25">
      <c r="A168">
        <v>50</v>
      </c>
      <c r="B168">
        <v>0</v>
      </c>
      <c r="C168">
        <v>0</v>
      </c>
      <c r="D168">
        <v>1</v>
      </c>
      <c r="E168">
        <v>216</v>
      </c>
      <c r="F168">
        <f>ROUND(Source!AP159,O168)</f>
        <v>0</v>
      </c>
      <c r="G168" t="s">
        <v>54</v>
      </c>
      <c r="H168" t="s">
        <v>55</v>
      </c>
      <c r="K168">
        <v>216</v>
      </c>
      <c r="L168">
        <v>8</v>
      </c>
      <c r="M168">
        <v>3</v>
      </c>
      <c r="N168" t="s">
        <v>3</v>
      </c>
      <c r="O168">
        <v>2</v>
      </c>
      <c r="W168">
        <v>0</v>
      </c>
      <c r="X168">
        <v>1</v>
      </c>
      <c r="Y168">
        <v>0</v>
      </c>
    </row>
    <row r="169" spans="1:25" x14ac:dyDescent="0.25">
      <c r="A169">
        <v>50</v>
      </c>
      <c r="B169">
        <v>0</v>
      </c>
      <c r="C169">
        <v>0</v>
      </c>
      <c r="D169">
        <v>1</v>
      </c>
      <c r="E169">
        <v>223</v>
      </c>
      <c r="F169">
        <f>ROUND(Source!AQ159,O169)</f>
        <v>0</v>
      </c>
      <c r="G169" t="s">
        <v>56</v>
      </c>
      <c r="H169" t="s">
        <v>57</v>
      </c>
      <c r="K169">
        <v>223</v>
      </c>
      <c r="L169">
        <v>9</v>
      </c>
      <c r="M169">
        <v>3</v>
      </c>
      <c r="N169" t="s">
        <v>3</v>
      </c>
      <c r="O169">
        <v>2</v>
      </c>
      <c r="W169">
        <v>0</v>
      </c>
      <c r="X169">
        <v>1</v>
      </c>
      <c r="Y169">
        <v>0</v>
      </c>
    </row>
    <row r="170" spans="1:25" x14ac:dyDescent="0.25">
      <c r="A170">
        <v>50</v>
      </c>
      <c r="B170">
        <v>0</v>
      </c>
      <c r="C170">
        <v>0</v>
      </c>
      <c r="D170">
        <v>1</v>
      </c>
      <c r="E170">
        <v>229</v>
      </c>
      <c r="F170">
        <f>ROUND(Source!AZ159,O170)</f>
        <v>0</v>
      </c>
      <c r="G170" t="s">
        <v>58</v>
      </c>
      <c r="H170" t="s">
        <v>59</v>
      </c>
      <c r="K170">
        <v>229</v>
      </c>
      <c r="L170">
        <v>10</v>
      </c>
      <c r="M170">
        <v>3</v>
      </c>
      <c r="N170" t="s">
        <v>3</v>
      </c>
      <c r="O170">
        <v>2</v>
      </c>
      <c r="W170">
        <v>0</v>
      </c>
      <c r="X170">
        <v>1</v>
      </c>
      <c r="Y170">
        <v>0</v>
      </c>
    </row>
    <row r="171" spans="1:25" x14ac:dyDescent="0.25">
      <c r="A171">
        <v>50</v>
      </c>
      <c r="B171">
        <v>0</v>
      </c>
      <c r="C171">
        <v>0</v>
      </c>
      <c r="D171">
        <v>1</v>
      </c>
      <c r="E171">
        <v>203</v>
      </c>
      <c r="F171">
        <f>ROUND(Source!Q159,O171)</f>
        <v>1648.47</v>
      </c>
      <c r="G171" t="s">
        <v>60</v>
      </c>
      <c r="H171" t="s">
        <v>61</v>
      </c>
      <c r="K171">
        <v>203</v>
      </c>
      <c r="L171">
        <v>11</v>
      </c>
      <c r="M171">
        <v>3</v>
      </c>
      <c r="N171" t="s">
        <v>3</v>
      </c>
      <c r="O171">
        <v>2</v>
      </c>
      <c r="W171">
        <v>1648.47</v>
      </c>
      <c r="X171">
        <v>1</v>
      </c>
      <c r="Y171">
        <v>1648.47</v>
      </c>
    </row>
    <row r="172" spans="1:25" x14ac:dyDescent="0.25">
      <c r="A172">
        <v>50</v>
      </c>
      <c r="B172">
        <v>0</v>
      </c>
      <c r="C172">
        <v>0</v>
      </c>
      <c r="D172">
        <v>1</v>
      </c>
      <c r="E172">
        <v>231</v>
      </c>
      <c r="F172">
        <f>ROUND(Source!BB159,O172)</f>
        <v>0</v>
      </c>
      <c r="G172" t="s">
        <v>62</v>
      </c>
      <c r="H172" t="s">
        <v>63</v>
      </c>
      <c r="K172">
        <v>231</v>
      </c>
      <c r="L172">
        <v>12</v>
      </c>
      <c r="M172">
        <v>3</v>
      </c>
      <c r="N172" t="s">
        <v>3</v>
      </c>
      <c r="O172">
        <v>2</v>
      </c>
      <c r="W172">
        <v>0</v>
      </c>
      <c r="X172">
        <v>1</v>
      </c>
      <c r="Y172">
        <v>0</v>
      </c>
    </row>
    <row r="173" spans="1:25" x14ac:dyDescent="0.25">
      <c r="A173">
        <v>50</v>
      </c>
      <c r="B173">
        <v>0</v>
      </c>
      <c r="C173">
        <v>0</v>
      </c>
      <c r="D173">
        <v>1</v>
      </c>
      <c r="E173">
        <v>204</v>
      </c>
      <c r="F173">
        <f>ROUND(Source!R159,O173)</f>
        <v>622.88</v>
      </c>
      <c r="G173" t="s">
        <v>64</v>
      </c>
      <c r="H173" t="s">
        <v>65</v>
      </c>
      <c r="K173">
        <v>204</v>
      </c>
      <c r="L173">
        <v>13</v>
      </c>
      <c r="M173">
        <v>3</v>
      </c>
      <c r="N173" t="s">
        <v>3</v>
      </c>
      <c r="O173">
        <v>2</v>
      </c>
      <c r="W173">
        <v>622.88</v>
      </c>
      <c r="X173">
        <v>1</v>
      </c>
      <c r="Y173">
        <v>622.88</v>
      </c>
    </row>
    <row r="174" spans="1:25" x14ac:dyDescent="0.25">
      <c r="A174">
        <v>50</v>
      </c>
      <c r="B174">
        <v>0</v>
      </c>
      <c r="C174">
        <v>0</v>
      </c>
      <c r="D174">
        <v>1</v>
      </c>
      <c r="E174">
        <v>205</v>
      </c>
      <c r="F174">
        <f>ROUND(Source!S159,O174)</f>
        <v>47091.67</v>
      </c>
      <c r="G174" t="s">
        <v>66</v>
      </c>
      <c r="H174" t="s">
        <v>67</v>
      </c>
      <c r="K174">
        <v>205</v>
      </c>
      <c r="L174">
        <v>14</v>
      </c>
      <c r="M174">
        <v>3</v>
      </c>
      <c r="N174" t="s">
        <v>3</v>
      </c>
      <c r="O174">
        <v>2</v>
      </c>
      <c r="W174">
        <v>47091.67</v>
      </c>
      <c r="X174">
        <v>1</v>
      </c>
      <c r="Y174">
        <v>47091.67</v>
      </c>
    </row>
    <row r="175" spans="1:25" x14ac:dyDescent="0.25">
      <c r="A175">
        <v>50</v>
      </c>
      <c r="B175">
        <v>0</v>
      </c>
      <c r="C175">
        <v>0</v>
      </c>
      <c r="D175">
        <v>1</v>
      </c>
      <c r="E175">
        <v>232</v>
      </c>
      <c r="F175">
        <f>ROUND(Source!BC159,O175)</f>
        <v>0</v>
      </c>
      <c r="G175" t="s">
        <v>68</v>
      </c>
      <c r="H175" t="s">
        <v>69</v>
      </c>
      <c r="K175">
        <v>232</v>
      </c>
      <c r="L175">
        <v>15</v>
      </c>
      <c r="M175">
        <v>3</v>
      </c>
      <c r="N175" t="s">
        <v>3</v>
      </c>
      <c r="O175">
        <v>2</v>
      </c>
      <c r="W175">
        <v>0</v>
      </c>
      <c r="X175">
        <v>1</v>
      </c>
      <c r="Y175">
        <v>0</v>
      </c>
    </row>
    <row r="176" spans="1:25" x14ac:dyDescent="0.25">
      <c r="A176">
        <v>50</v>
      </c>
      <c r="B176">
        <v>0</v>
      </c>
      <c r="C176">
        <v>0</v>
      </c>
      <c r="D176">
        <v>1</v>
      </c>
      <c r="E176">
        <v>214</v>
      </c>
      <c r="F176">
        <f>ROUND(Source!AS159,O176)</f>
        <v>0</v>
      </c>
      <c r="G176" t="s">
        <v>70</v>
      </c>
      <c r="H176" t="s">
        <v>71</v>
      </c>
      <c r="K176">
        <v>214</v>
      </c>
      <c r="L176">
        <v>16</v>
      </c>
      <c r="M176">
        <v>3</v>
      </c>
      <c r="N176" t="s">
        <v>3</v>
      </c>
      <c r="O176">
        <v>2</v>
      </c>
      <c r="W176">
        <v>0</v>
      </c>
      <c r="X176">
        <v>1</v>
      </c>
      <c r="Y176">
        <v>0</v>
      </c>
    </row>
    <row r="177" spans="1:206" x14ac:dyDescent="0.25">
      <c r="A177">
        <v>50</v>
      </c>
      <c r="B177">
        <v>0</v>
      </c>
      <c r="C177">
        <v>0</v>
      </c>
      <c r="D177">
        <v>1</v>
      </c>
      <c r="E177">
        <v>215</v>
      </c>
      <c r="F177">
        <f>ROUND(Source!AT159,O177)</f>
        <v>0</v>
      </c>
      <c r="G177" t="s">
        <v>72</v>
      </c>
      <c r="H177" t="s">
        <v>73</v>
      </c>
      <c r="K177">
        <v>215</v>
      </c>
      <c r="L177">
        <v>17</v>
      </c>
      <c r="M177">
        <v>3</v>
      </c>
      <c r="N177" t="s">
        <v>3</v>
      </c>
      <c r="O177">
        <v>2</v>
      </c>
      <c r="W177">
        <v>0</v>
      </c>
      <c r="X177">
        <v>1</v>
      </c>
      <c r="Y177">
        <v>0</v>
      </c>
    </row>
    <row r="178" spans="1:206" x14ac:dyDescent="0.25">
      <c r="A178">
        <v>50</v>
      </c>
      <c r="B178">
        <v>0</v>
      </c>
      <c r="C178">
        <v>0</v>
      </c>
      <c r="D178">
        <v>1</v>
      </c>
      <c r="E178">
        <v>217</v>
      </c>
      <c r="F178">
        <f>ROUND(Source!AU159,O178)</f>
        <v>1105100.55</v>
      </c>
      <c r="G178" t="s">
        <v>74</v>
      </c>
      <c r="H178" t="s">
        <v>75</v>
      </c>
      <c r="K178">
        <v>217</v>
      </c>
      <c r="L178">
        <v>18</v>
      </c>
      <c r="M178">
        <v>3</v>
      </c>
      <c r="N178" t="s">
        <v>3</v>
      </c>
      <c r="O178">
        <v>2</v>
      </c>
      <c r="W178">
        <v>1105100.55</v>
      </c>
      <c r="X178">
        <v>1</v>
      </c>
      <c r="Y178">
        <v>1105100.55</v>
      </c>
    </row>
    <row r="179" spans="1:206" x14ac:dyDescent="0.25">
      <c r="A179">
        <v>50</v>
      </c>
      <c r="B179">
        <v>0</v>
      </c>
      <c r="C179">
        <v>0</v>
      </c>
      <c r="D179">
        <v>1</v>
      </c>
      <c r="E179">
        <v>230</v>
      </c>
      <c r="F179">
        <f>ROUND(Source!BA159,O179)</f>
        <v>0</v>
      </c>
      <c r="G179" t="s">
        <v>76</v>
      </c>
      <c r="H179" t="s">
        <v>77</v>
      </c>
      <c r="K179">
        <v>230</v>
      </c>
      <c r="L179">
        <v>19</v>
      </c>
      <c r="M179">
        <v>3</v>
      </c>
      <c r="N179" t="s">
        <v>3</v>
      </c>
      <c r="O179">
        <v>2</v>
      </c>
      <c r="W179">
        <v>0</v>
      </c>
      <c r="X179">
        <v>1</v>
      </c>
      <c r="Y179">
        <v>0</v>
      </c>
    </row>
    <row r="180" spans="1:206" x14ac:dyDescent="0.25">
      <c r="A180">
        <v>50</v>
      </c>
      <c r="B180">
        <v>0</v>
      </c>
      <c r="C180">
        <v>0</v>
      </c>
      <c r="D180">
        <v>1</v>
      </c>
      <c r="E180">
        <v>206</v>
      </c>
      <c r="F180">
        <f>ROUND(Source!T159,O180)</f>
        <v>0</v>
      </c>
      <c r="G180" t="s">
        <v>78</v>
      </c>
      <c r="H180" t="s">
        <v>79</v>
      </c>
      <c r="K180">
        <v>206</v>
      </c>
      <c r="L180">
        <v>20</v>
      </c>
      <c r="M180">
        <v>3</v>
      </c>
      <c r="N180" t="s">
        <v>3</v>
      </c>
      <c r="O180">
        <v>2</v>
      </c>
      <c r="W180">
        <v>0</v>
      </c>
      <c r="X180">
        <v>1</v>
      </c>
      <c r="Y180">
        <v>0</v>
      </c>
    </row>
    <row r="181" spans="1:206" x14ac:dyDescent="0.25">
      <c r="A181">
        <v>50</v>
      </c>
      <c r="B181">
        <v>0</v>
      </c>
      <c r="C181">
        <v>0</v>
      </c>
      <c r="D181">
        <v>1</v>
      </c>
      <c r="E181">
        <v>207</v>
      </c>
      <c r="F181">
        <f>Source!U159</f>
        <v>165.40230000000003</v>
      </c>
      <c r="G181" t="s">
        <v>80</v>
      </c>
      <c r="H181" t="s">
        <v>81</v>
      </c>
      <c r="K181">
        <v>207</v>
      </c>
      <c r="L181">
        <v>21</v>
      </c>
      <c r="M181">
        <v>3</v>
      </c>
      <c r="N181" t="s">
        <v>3</v>
      </c>
      <c r="O181">
        <v>-1</v>
      </c>
      <c r="W181">
        <v>165.4023</v>
      </c>
      <c r="X181">
        <v>1</v>
      </c>
      <c r="Y181">
        <v>165.4023</v>
      </c>
    </row>
    <row r="182" spans="1:206" x14ac:dyDescent="0.25">
      <c r="A182">
        <v>50</v>
      </c>
      <c r="B182">
        <v>0</v>
      </c>
      <c r="C182">
        <v>0</v>
      </c>
      <c r="D182">
        <v>1</v>
      </c>
      <c r="E182">
        <v>208</v>
      </c>
      <c r="F182">
        <f>Source!V159</f>
        <v>0</v>
      </c>
      <c r="G182" t="s">
        <v>82</v>
      </c>
      <c r="H182" t="s">
        <v>83</v>
      </c>
      <c r="K182">
        <v>208</v>
      </c>
      <c r="L182">
        <v>22</v>
      </c>
      <c r="M182">
        <v>3</v>
      </c>
      <c r="N182" t="s">
        <v>3</v>
      </c>
      <c r="O182">
        <v>-1</v>
      </c>
      <c r="W182">
        <v>0</v>
      </c>
      <c r="X182">
        <v>1</v>
      </c>
      <c r="Y182">
        <v>0</v>
      </c>
    </row>
    <row r="183" spans="1:206" x14ac:dyDescent="0.25">
      <c r="A183">
        <v>50</v>
      </c>
      <c r="B183">
        <v>0</v>
      </c>
      <c r="C183">
        <v>0</v>
      </c>
      <c r="D183">
        <v>1</v>
      </c>
      <c r="E183">
        <v>209</v>
      </c>
      <c r="F183">
        <f>ROUND(Source!W159,O183)</f>
        <v>0</v>
      </c>
      <c r="G183" t="s">
        <v>84</v>
      </c>
      <c r="H183" t="s">
        <v>85</v>
      </c>
      <c r="K183">
        <v>209</v>
      </c>
      <c r="L183">
        <v>23</v>
      </c>
      <c r="M183">
        <v>3</v>
      </c>
      <c r="N183" t="s">
        <v>3</v>
      </c>
      <c r="O183">
        <v>2</v>
      </c>
      <c r="W183">
        <v>0</v>
      </c>
      <c r="X183">
        <v>1</v>
      </c>
      <c r="Y183">
        <v>0</v>
      </c>
    </row>
    <row r="184" spans="1:206" x14ac:dyDescent="0.25">
      <c r="A184">
        <v>50</v>
      </c>
      <c r="B184">
        <v>0</v>
      </c>
      <c r="C184">
        <v>0</v>
      </c>
      <c r="D184">
        <v>1</v>
      </c>
      <c r="E184">
        <v>233</v>
      </c>
      <c r="F184">
        <f>ROUND(Source!BD159,O184)</f>
        <v>0</v>
      </c>
      <c r="G184" t="s">
        <v>86</v>
      </c>
      <c r="H184" t="s">
        <v>87</v>
      </c>
      <c r="K184">
        <v>233</v>
      </c>
      <c r="L184">
        <v>24</v>
      </c>
      <c r="M184">
        <v>3</v>
      </c>
      <c r="N184" t="s">
        <v>3</v>
      </c>
      <c r="O184">
        <v>2</v>
      </c>
      <c r="W184">
        <v>0</v>
      </c>
      <c r="X184">
        <v>1</v>
      </c>
      <c r="Y184">
        <v>0</v>
      </c>
    </row>
    <row r="185" spans="1:206" x14ac:dyDescent="0.25">
      <c r="A185">
        <v>50</v>
      </c>
      <c r="B185">
        <v>0</v>
      </c>
      <c r="C185">
        <v>0</v>
      </c>
      <c r="D185">
        <v>1</v>
      </c>
      <c r="E185">
        <v>210</v>
      </c>
      <c r="F185">
        <f>ROUND(Source!X159,O185)</f>
        <v>32964.18</v>
      </c>
      <c r="G185" t="s">
        <v>88</v>
      </c>
      <c r="H185" t="s">
        <v>89</v>
      </c>
      <c r="K185">
        <v>210</v>
      </c>
      <c r="L185">
        <v>25</v>
      </c>
      <c r="M185">
        <v>3</v>
      </c>
      <c r="N185" t="s">
        <v>3</v>
      </c>
      <c r="O185">
        <v>2</v>
      </c>
      <c r="W185">
        <v>32964.18</v>
      </c>
      <c r="X185">
        <v>1</v>
      </c>
      <c r="Y185">
        <v>32964.18</v>
      </c>
    </row>
    <row r="186" spans="1:206" x14ac:dyDescent="0.25">
      <c r="A186">
        <v>50</v>
      </c>
      <c r="B186">
        <v>0</v>
      </c>
      <c r="C186">
        <v>0</v>
      </c>
      <c r="D186">
        <v>1</v>
      </c>
      <c r="E186">
        <v>211</v>
      </c>
      <c r="F186">
        <f>ROUND(Source!Y159,O186)</f>
        <v>4709.16</v>
      </c>
      <c r="G186" t="s">
        <v>90</v>
      </c>
      <c r="H186" t="s">
        <v>91</v>
      </c>
      <c r="K186">
        <v>211</v>
      </c>
      <c r="L186">
        <v>26</v>
      </c>
      <c r="M186">
        <v>3</v>
      </c>
      <c r="N186" t="s">
        <v>3</v>
      </c>
      <c r="O186">
        <v>2</v>
      </c>
      <c r="W186">
        <v>4709.16</v>
      </c>
      <c r="X186">
        <v>1</v>
      </c>
      <c r="Y186">
        <v>4709.16</v>
      </c>
    </row>
    <row r="187" spans="1:206" x14ac:dyDescent="0.25">
      <c r="A187">
        <v>50</v>
      </c>
      <c r="B187">
        <v>0</v>
      </c>
      <c r="C187">
        <v>0</v>
      </c>
      <c r="D187">
        <v>1</v>
      </c>
      <c r="E187">
        <v>224</v>
      </c>
      <c r="F187">
        <f>ROUND(Source!AR159,O187)</f>
        <v>1105100.55</v>
      </c>
      <c r="G187" t="s">
        <v>92</v>
      </c>
      <c r="H187" t="s">
        <v>93</v>
      </c>
      <c r="K187">
        <v>224</v>
      </c>
      <c r="L187">
        <v>27</v>
      </c>
      <c r="M187">
        <v>3</v>
      </c>
      <c r="N187" t="s">
        <v>3</v>
      </c>
      <c r="O187">
        <v>2</v>
      </c>
      <c r="W187">
        <v>1105100.55</v>
      </c>
      <c r="X187">
        <v>1</v>
      </c>
      <c r="Y187">
        <v>1105100.55</v>
      </c>
    </row>
    <row r="189" spans="1:206" x14ac:dyDescent="0.25">
      <c r="A189">
        <v>51</v>
      </c>
      <c r="B189">
        <f>B140</f>
        <v>1</v>
      </c>
      <c r="C189">
        <f>A140</f>
        <v>4</v>
      </c>
      <c r="D189">
        <f>ROW(A140)</f>
        <v>140</v>
      </c>
      <c r="F189" t="str">
        <f>IF(F140&lt;&gt;"",F140,"")</f>
        <v>Новый раздел</v>
      </c>
      <c r="G189" t="str">
        <f>IF(G140&lt;&gt;"",G140,"")</f>
        <v>Крыльцо боковое</v>
      </c>
      <c r="H189">
        <v>0</v>
      </c>
      <c r="O189">
        <f t="shared" ref="O189:T189" si="135">ROUND(O159+AB189,2)</f>
        <v>1066754.5</v>
      </c>
      <c r="P189">
        <f t="shared" si="135"/>
        <v>1018014.36</v>
      </c>
      <c r="Q189">
        <f t="shared" si="135"/>
        <v>1648.47</v>
      </c>
      <c r="R189">
        <f t="shared" si="135"/>
        <v>622.88</v>
      </c>
      <c r="S189">
        <f t="shared" si="135"/>
        <v>47091.67</v>
      </c>
      <c r="T189">
        <f t="shared" si="135"/>
        <v>0</v>
      </c>
      <c r="U189">
        <f>U159+AH189</f>
        <v>165.40230000000003</v>
      </c>
      <c r="V189">
        <f>V159+AI189</f>
        <v>0</v>
      </c>
      <c r="W189">
        <f>ROUND(W159+AJ189,2)</f>
        <v>0</v>
      </c>
      <c r="X189">
        <f>ROUND(X159+AK189,2)</f>
        <v>32964.18</v>
      </c>
      <c r="Y189">
        <f>ROUND(Y159+AL189,2)</f>
        <v>4709.16</v>
      </c>
      <c r="AO189">
        <f t="shared" ref="AO189:BD189" si="136">ROUND(AO159+BX189,2)</f>
        <v>0</v>
      </c>
      <c r="AP189">
        <f t="shared" si="136"/>
        <v>0</v>
      </c>
      <c r="AQ189">
        <f t="shared" si="136"/>
        <v>0</v>
      </c>
      <c r="AR189">
        <f t="shared" si="136"/>
        <v>1105100.55</v>
      </c>
      <c r="AS189">
        <f t="shared" si="136"/>
        <v>0</v>
      </c>
      <c r="AT189">
        <f t="shared" si="136"/>
        <v>0</v>
      </c>
      <c r="AU189">
        <f t="shared" si="136"/>
        <v>1105100.55</v>
      </c>
      <c r="AV189">
        <f t="shared" si="136"/>
        <v>1018014.36</v>
      </c>
      <c r="AW189">
        <f t="shared" si="136"/>
        <v>1018014.36</v>
      </c>
      <c r="AX189">
        <f t="shared" si="136"/>
        <v>0</v>
      </c>
      <c r="AY189">
        <f t="shared" si="136"/>
        <v>1018014.36</v>
      </c>
      <c r="AZ189">
        <f t="shared" si="136"/>
        <v>0</v>
      </c>
      <c r="BA189">
        <f t="shared" si="136"/>
        <v>0</v>
      </c>
      <c r="BB189">
        <f t="shared" si="136"/>
        <v>0</v>
      </c>
      <c r="BC189">
        <f t="shared" si="136"/>
        <v>0</v>
      </c>
      <c r="BD189">
        <f t="shared" si="136"/>
        <v>0</v>
      </c>
      <c r="GX189">
        <v>0</v>
      </c>
    </row>
    <row r="191" spans="1:206" x14ac:dyDescent="0.25">
      <c r="A191">
        <v>50</v>
      </c>
      <c r="B191">
        <v>0</v>
      </c>
      <c r="C191">
        <v>0</v>
      </c>
      <c r="D191">
        <v>1</v>
      </c>
      <c r="E191">
        <v>201</v>
      </c>
      <c r="F191">
        <f>ROUND(Source!O189,O191)</f>
        <v>1066754.5</v>
      </c>
      <c r="G191" t="s">
        <v>40</v>
      </c>
      <c r="H191" t="s">
        <v>41</v>
      </c>
      <c r="K191">
        <v>201</v>
      </c>
      <c r="L191">
        <v>1</v>
      </c>
      <c r="M191">
        <v>3</v>
      </c>
      <c r="N191" t="s">
        <v>3</v>
      </c>
      <c r="O191">
        <v>2</v>
      </c>
      <c r="W191">
        <v>1066754.5</v>
      </c>
      <c r="X191">
        <v>1</v>
      </c>
      <c r="Y191">
        <v>1066754.5</v>
      </c>
    </row>
    <row r="192" spans="1:206" x14ac:dyDescent="0.25">
      <c r="A192">
        <v>50</v>
      </c>
      <c r="B192">
        <v>0</v>
      </c>
      <c r="C192">
        <v>0</v>
      </c>
      <c r="D192">
        <v>1</v>
      </c>
      <c r="E192">
        <v>202</v>
      </c>
      <c r="F192">
        <f>ROUND(Source!P189,O192)</f>
        <v>1018014.36</v>
      </c>
      <c r="G192" t="s">
        <v>42</v>
      </c>
      <c r="H192" t="s">
        <v>43</v>
      </c>
      <c r="K192">
        <v>202</v>
      </c>
      <c r="L192">
        <v>2</v>
      </c>
      <c r="M192">
        <v>3</v>
      </c>
      <c r="N192" t="s">
        <v>3</v>
      </c>
      <c r="O192">
        <v>2</v>
      </c>
      <c r="W192">
        <v>1018014.36</v>
      </c>
      <c r="X192">
        <v>1</v>
      </c>
      <c r="Y192">
        <v>1018014.36</v>
      </c>
    </row>
    <row r="193" spans="1:25" x14ac:dyDescent="0.25">
      <c r="A193">
        <v>50</v>
      </c>
      <c r="B193">
        <v>0</v>
      </c>
      <c r="C193">
        <v>0</v>
      </c>
      <c r="D193">
        <v>1</v>
      </c>
      <c r="E193">
        <v>222</v>
      </c>
      <c r="F193">
        <f>ROUND(Source!AO189,O193)</f>
        <v>0</v>
      </c>
      <c r="G193" t="s">
        <v>44</v>
      </c>
      <c r="H193" t="s">
        <v>45</v>
      </c>
      <c r="K193">
        <v>222</v>
      </c>
      <c r="L193">
        <v>3</v>
      </c>
      <c r="M193">
        <v>3</v>
      </c>
      <c r="N193" t="s">
        <v>3</v>
      </c>
      <c r="O193">
        <v>2</v>
      </c>
      <c r="W193">
        <v>0</v>
      </c>
      <c r="X193">
        <v>1</v>
      </c>
      <c r="Y193">
        <v>0</v>
      </c>
    </row>
    <row r="194" spans="1:25" x14ac:dyDescent="0.25">
      <c r="A194">
        <v>50</v>
      </c>
      <c r="B194">
        <v>0</v>
      </c>
      <c r="C194">
        <v>0</v>
      </c>
      <c r="D194">
        <v>1</v>
      </c>
      <c r="E194">
        <v>225</v>
      </c>
      <c r="F194">
        <f>ROUND(Source!AV189,O194)</f>
        <v>1018014.36</v>
      </c>
      <c r="G194" t="s">
        <v>46</v>
      </c>
      <c r="H194" t="s">
        <v>47</v>
      </c>
      <c r="K194">
        <v>225</v>
      </c>
      <c r="L194">
        <v>4</v>
      </c>
      <c r="M194">
        <v>3</v>
      </c>
      <c r="N194" t="s">
        <v>3</v>
      </c>
      <c r="O194">
        <v>2</v>
      </c>
      <c r="W194">
        <v>1018014.36</v>
      </c>
      <c r="X194">
        <v>1</v>
      </c>
      <c r="Y194">
        <v>1018014.36</v>
      </c>
    </row>
    <row r="195" spans="1:25" x14ac:dyDescent="0.25">
      <c r="A195">
        <v>50</v>
      </c>
      <c r="B195">
        <v>0</v>
      </c>
      <c r="C195">
        <v>0</v>
      </c>
      <c r="D195">
        <v>1</v>
      </c>
      <c r="E195">
        <v>226</v>
      </c>
      <c r="F195">
        <f>ROUND(Source!AW189,O195)</f>
        <v>1018014.36</v>
      </c>
      <c r="G195" t="s">
        <v>48</v>
      </c>
      <c r="H195" t="s">
        <v>49</v>
      </c>
      <c r="K195">
        <v>226</v>
      </c>
      <c r="L195">
        <v>5</v>
      </c>
      <c r="M195">
        <v>3</v>
      </c>
      <c r="N195" t="s">
        <v>3</v>
      </c>
      <c r="O195">
        <v>2</v>
      </c>
      <c r="W195">
        <v>1018014.36</v>
      </c>
      <c r="X195">
        <v>1</v>
      </c>
      <c r="Y195">
        <v>1018014.36</v>
      </c>
    </row>
    <row r="196" spans="1:25" x14ac:dyDescent="0.25">
      <c r="A196">
        <v>50</v>
      </c>
      <c r="B196">
        <v>0</v>
      </c>
      <c r="C196">
        <v>0</v>
      </c>
      <c r="D196">
        <v>1</v>
      </c>
      <c r="E196">
        <v>227</v>
      </c>
      <c r="F196">
        <f>ROUND(Source!AX189,O196)</f>
        <v>0</v>
      </c>
      <c r="G196" t="s">
        <v>50</v>
      </c>
      <c r="H196" t="s">
        <v>51</v>
      </c>
      <c r="K196">
        <v>227</v>
      </c>
      <c r="L196">
        <v>6</v>
      </c>
      <c r="M196">
        <v>3</v>
      </c>
      <c r="N196" t="s">
        <v>3</v>
      </c>
      <c r="O196">
        <v>2</v>
      </c>
      <c r="W196">
        <v>0</v>
      </c>
      <c r="X196">
        <v>1</v>
      </c>
      <c r="Y196">
        <v>0</v>
      </c>
    </row>
    <row r="197" spans="1:25" x14ac:dyDescent="0.25">
      <c r="A197">
        <v>50</v>
      </c>
      <c r="B197">
        <v>0</v>
      </c>
      <c r="C197">
        <v>0</v>
      </c>
      <c r="D197">
        <v>1</v>
      </c>
      <c r="E197">
        <v>228</v>
      </c>
      <c r="F197">
        <f>ROUND(Source!AY189,O197)</f>
        <v>1018014.36</v>
      </c>
      <c r="G197" t="s">
        <v>52</v>
      </c>
      <c r="H197" t="s">
        <v>53</v>
      </c>
      <c r="K197">
        <v>228</v>
      </c>
      <c r="L197">
        <v>7</v>
      </c>
      <c r="M197">
        <v>3</v>
      </c>
      <c r="N197" t="s">
        <v>3</v>
      </c>
      <c r="O197">
        <v>2</v>
      </c>
      <c r="W197">
        <v>1018014.36</v>
      </c>
      <c r="X197">
        <v>1</v>
      </c>
      <c r="Y197">
        <v>1018014.36</v>
      </c>
    </row>
    <row r="198" spans="1:25" x14ac:dyDescent="0.25">
      <c r="A198">
        <v>50</v>
      </c>
      <c r="B198">
        <v>0</v>
      </c>
      <c r="C198">
        <v>0</v>
      </c>
      <c r="D198">
        <v>1</v>
      </c>
      <c r="E198">
        <v>216</v>
      </c>
      <c r="F198">
        <f>ROUND(Source!AP189,O198)</f>
        <v>0</v>
      </c>
      <c r="G198" t="s">
        <v>54</v>
      </c>
      <c r="H198" t="s">
        <v>55</v>
      </c>
      <c r="K198">
        <v>216</v>
      </c>
      <c r="L198">
        <v>8</v>
      </c>
      <c r="M198">
        <v>3</v>
      </c>
      <c r="N198" t="s">
        <v>3</v>
      </c>
      <c r="O198">
        <v>2</v>
      </c>
      <c r="W198">
        <v>0</v>
      </c>
      <c r="X198">
        <v>1</v>
      </c>
      <c r="Y198">
        <v>0</v>
      </c>
    </row>
    <row r="199" spans="1:25" x14ac:dyDescent="0.25">
      <c r="A199">
        <v>50</v>
      </c>
      <c r="B199">
        <v>0</v>
      </c>
      <c r="C199">
        <v>0</v>
      </c>
      <c r="D199">
        <v>1</v>
      </c>
      <c r="E199">
        <v>223</v>
      </c>
      <c r="F199">
        <f>ROUND(Source!AQ189,O199)</f>
        <v>0</v>
      </c>
      <c r="G199" t="s">
        <v>56</v>
      </c>
      <c r="H199" t="s">
        <v>57</v>
      </c>
      <c r="K199">
        <v>223</v>
      </c>
      <c r="L199">
        <v>9</v>
      </c>
      <c r="M199">
        <v>3</v>
      </c>
      <c r="N199" t="s">
        <v>3</v>
      </c>
      <c r="O199">
        <v>2</v>
      </c>
      <c r="W199">
        <v>0</v>
      </c>
      <c r="X199">
        <v>1</v>
      </c>
      <c r="Y199">
        <v>0</v>
      </c>
    </row>
    <row r="200" spans="1:25" x14ac:dyDescent="0.25">
      <c r="A200">
        <v>50</v>
      </c>
      <c r="B200">
        <v>0</v>
      </c>
      <c r="C200">
        <v>0</v>
      </c>
      <c r="D200">
        <v>1</v>
      </c>
      <c r="E200">
        <v>229</v>
      </c>
      <c r="F200">
        <f>ROUND(Source!AZ189,O200)</f>
        <v>0</v>
      </c>
      <c r="G200" t="s">
        <v>58</v>
      </c>
      <c r="H200" t="s">
        <v>59</v>
      </c>
      <c r="K200">
        <v>229</v>
      </c>
      <c r="L200">
        <v>10</v>
      </c>
      <c r="M200">
        <v>3</v>
      </c>
      <c r="N200" t="s">
        <v>3</v>
      </c>
      <c r="O200">
        <v>2</v>
      </c>
      <c r="W200">
        <v>0</v>
      </c>
      <c r="X200">
        <v>1</v>
      </c>
      <c r="Y200">
        <v>0</v>
      </c>
    </row>
    <row r="201" spans="1:25" x14ac:dyDescent="0.25">
      <c r="A201">
        <v>50</v>
      </c>
      <c r="B201">
        <v>0</v>
      </c>
      <c r="C201">
        <v>0</v>
      </c>
      <c r="D201">
        <v>1</v>
      </c>
      <c r="E201">
        <v>203</v>
      </c>
      <c r="F201">
        <f>ROUND(Source!Q189,O201)</f>
        <v>1648.47</v>
      </c>
      <c r="G201" t="s">
        <v>60</v>
      </c>
      <c r="H201" t="s">
        <v>61</v>
      </c>
      <c r="K201">
        <v>203</v>
      </c>
      <c r="L201">
        <v>11</v>
      </c>
      <c r="M201">
        <v>3</v>
      </c>
      <c r="N201" t="s">
        <v>3</v>
      </c>
      <c r="O201">
        <v>2</v>
      </c>
      <c r="W201">
        <v>1648.47</v>
      </c>
      <c r="X201">
        <v>1</v>
      </c>
      <c r="Y201">
        <v>1648.47</v>
      </c>
    </row>
    <row r="202" spans="1:25" x14ac:dyDescent="0.25">
      <c r="A202">
        <v>50</v>
      </c>
      <c r="B202">
        <v>0</v>
      </c>
      <c r="C202">
        <v>0</v>
      </c>
      <c r="D202">
        <v>1</v>
      </c>
      <c r="E202">
        <v>231</v>
      </c>
      <c r="F202">
        <f>ROUND(Source!BB189,O202)</f>
        <v>0</v>
      </c>
      <c r="G202" t="s">
        <v>62</v>
      </c>
      <c r="H202" t="s">
        <v>63</v>
      </c>
      <c r="K202">
        <v>231</v>
      </c>
      <c r="L202">
        <v>12</v>
      </c>
      <c r="M202">
        <v>3</v>
      </c>
      <c r="N202" t="s">
        <v>3</v>
      </c>
      <c r="O202">
        <v>2</v>
      </c>
      <c r="W202">
        <v>0</v>
      </c>
      <c r="X202">
        <v>1</v>
      </c>
      <c r="Y202">
        <v>0</v>
      </c>
    </row>
    <row r="203" spans="1:25" x14ac:dyDescent="0.25">
      <c r="A203">
        <v>50</v>
      </c>
      <c r="B203">
        <v>0</v>
      </c>
      <c r="C203">
        <v>0</v>
      </c>
      <c r="D203">
        <v>1</v>
      </c>
      <c r="E203">
        <v>204</v>
      </c>
      <c r="F203">
        <f>ROUND(Source!R189,O203)</f>
        <v>622.88</v>
      </c>
      <c r="G203" t="s">
        <v>64</v>
      </c>
      <c r="H203" t="s">
        <v>65</v>
      </c>
      <c r="K203">
        <v>204</v>
      </c>
      <c r="L203">
        <v>13</v>
      </c>
      <c r="M203">
        <v>3</v>
      </c>
      <c r="N203" t="s">
        <v>3</v>
      </c>
      <c r="O203">
        <v>2</v>
      </c>
      <c r="W203">
        <v>622.88</v>
      </c>
      <c r="X203">
        <v>1</v>
      </c>
      <c r="Y203">
        <v>622.88</v>
      </c>
    </row>
    <row r="204" spans="1:25" x14ac:dyDescent="0.25">
      <c r="A204">
        <v>50</v>
      </c>
      <c r="B204">
        <v>0</v>
      </c>
      <c r="C204">
        <v>0</v>
      </c>
      <c r="D204">
        <v>1</v>
      </c>
      <c r="E204">
        <v>205</v>
      </c>
      <c r="F204">
        <f>ROUND(Source!S189,O204)</f>
        <v>47091.67</v>
      </c>
      <c r="G204" t="s">
        <v>66</v>
      </c>
      <c r="H204" t="s">
        <v>67</v>
      </c>
      <c r="K204">
        <v>205</v>
      </c>
      <c r="L204">
        <v>14</v>
      </c>
      <c r="M204">
        <v>3</v>
      </c>
      <c r="N204" t="s">
        <v>3</v>
      </c>
      <c r="O204">
        <v>2</v>
      </c>
      <c r="W204">
        <v>47091.67</v>
      </c>
      <c r="X204">
        <v>1</v>
      </c>
      <c r="Y204">
        <v>47091.67</v>
      </c>
    </row>
    <row r="205" spans="1:25" x14ac:dyDescent="0.25">
      <c r="A205">
        <v>50</v>
      </c>
      <c r="B205">
        <v>0</v>
      </c>
      <c r="C205">
        <v>0</v>
      </c>
      <c r="D205">
        <v>1</v>
      </c>
      <c r="E205">
        <v>232</v>
      </c>
      <c r="F205">
        <f>ROUND(Source!BC189,O205)</f>
        <v>0</v>
      </c>
      <c r="G205" t="s">
        <v>68</v>
      </c>
      <c r="H205" t="s">
        <v>69</v>
      </c>
      <c r="K205">
        <v>232</v>
      </c>
      <c r="L205">
        <v>15</v>
      </c>
      <c r="M205">
        <v>3</v>
      </c>
      <c r="N205" t="s">
        <v>3</v>
      </c>
      <c r="O205">
        <v>2</v>
      </c>
      <c r="W205">
        <v>0</v>
      </c>
      <c r="X205">
        <v>1</v>
      </c>
      <c r="Y205">
        <v>0</v>
      </c>
    </row>
    <row r="206" spans="1:25" x14ac:dyDescent="0.25">
      <c r="A206">
        <v>50</v>
      </c>
      <c r="B206">
        <v>0</v>
      </c>
      <c r="C206">
        <v>0</v>
      </c>
      <c r="D206">
        <v>1</v>
      </c>
      <c r="E206">
        <v>214</v>
      </c>
      <c r="F206">
        <f>ROUND(Source!AS189,O206)</f>
        <v>0</v>
      </c>
      <c r="G206" t="s">
        <v>70</v>
      </c>
      <c r="H206" t="s">
        <v>71</v>
      </c>
      <c r="K206">
        <v>214</v>
      </c>
      <c r="L206">
        <v>16</v>
      </c>
      <c r="M206">
        <v>3</v>
      </c>
      <c r="N206" t="s">
        <v>3</v>
      </c>
      <c r="O206">
        <v>2</v>
      </c>
      <c r="W206">
        <v>0</v>
      </c>
      <c r="X206">
        <v>1</v>
      </c>
      <c r="Y206">
        <v>0</v>
      </c>
    </row>
    <row r="207" spans="1:25" x14ac:dyDescent="0.25">
      <c r="A207">
        <v>50</v>
      </c>
      <c r="B207">
        <v>0</v>
      </c>
      <c r="C207">
        <v>0</v>
      </c>
      <c r="D207">
        <v>1</v>
      </c>
      <c r="E207">
        <v>215</v>
      </c>
      <c r="F207">
        <f>ROUND(Source!AT189,O207)</f>
        <v>0</v>
      </c>
      <c r="G207" t="s">
        <v>72</v>
      </c>
      <c r="H207" t="s">
        <v>73</v>
      </c>
      <c r="K207">
        <v>215</v>
      </c>
      <c r="L207">
        <v>17</v>
      </c>
      <c r="M207">
        <v>3</v>
      </c>
      <c r="N207" t="s">
        <v>3</v>
      </c>
      <c r="O207">
        <v>2</v>
      </c>
      <c r="W207">
        <v>0</v>
      </c>
      <c r="X207">
        <v>1</v>
      </c>
      <c r="Y207">
        <v>0</v>
      </c>
    </row>
    <row r="208" spans="1:25" x14ac:dyDescent="0.25">
      <c r="A208">
        <v>50</v>
      </c>
      <c r="B208">
        <v>0</v>
      </c>
      <c r="C208">
        <v>0</v>
      </c>
      <c r="D208">
        <v>1</v>
      </c>
      <c r="E208">
        <v>217</v>
      </c>
      <c r="F208">
        <f>ROUND(Source!AU189,O208)</f>
        <v>1105100.55</v>
      </c>
      <c r="G208" t="s">
        <v>74</v>
      </c>
      <c r="H208" t="s">
        <v>75</v>
      </c>
      <c r="K208">
        <v>217</v>
      </c>
      <c r="L208">
        <v>18</v>
      </c>
      <c r="M208">
        <v>3</v>
      </c>
      <c r="N208" t="s">
        <v>3</v>
      </c>
      <c r="O208">
        <v>2</v>
      </c>
      <c r="W208">
        <v>1105100.55</v>
      </c>
      <c r="X208">
        <v>1</v>
      </c>
      <c r="Y208">
        <v>1105100.55</v>
      </c>
    </row>
    <row r="209" spans="1:245" x14ac:dyDescent="0.25">
      <c r="A209">
        <v>50</v>
      </c>
      <c r="B209">
        <v>0</v>
      </c>
      <c r="C209">
        <v>0</v>
      </c>
      <c r="D209">
        <v>1</v>
      </c>
      <c r="E209">
        <v>230</v>
      </c>
      <c r="F209">
        <f>ROUND(Source!BA189,O209)</f>
        <v>0</v>
      </c>
      <c r="G209" t="s">
        <v>76</v>
      </c>
      <c r="H209" t="s">
        <v>77</v>
      </c>
      <c r="K209">
        <v>230</v>
      </c>
      <c r="L209">
        <v>19</v>
      </c>
      <c r="M209">
        <v>3</v>
      </c>
      <c r="N209" t="s">
        <v>3</v>
      </c>
      <c r="O209">
        <v>2</v>
      </c>
      <c r="W209">
        <v>0</v>
      </c>
      <c r="X209">
        <v>1</v>
      </c>
      <c r="Y209">
        <v>0</v>
      </c>
    </row>
    <row r="210" spans="1:245" x14ac:dyDescent="0.25">
      <c r="A210">
        <v>50</v>
      </c>
      <c r="B210">
        <v>0</v>
      </c>
      <c r="C210">
        <v>0</v>
      </c>
      <c r="D210">
        <v>1</v>
      </c>
      <c r="E210">
        <v>206</v>
      </c>
      <c r="F210">
        <f>ROUND(Source!T189,O210)</f>
        <v>0</v>
      </c>
      <c r="G210" t="s">
        <v>78</v>
      </c>
      <c r="H210" t="s">
        <v>79</v>
      </c>
      <c r="K210">
        <v>206</v>
      </c>
      <c r="L210">
        <v>20</v>
      </c>
      <c r="M210">
        <v>3</v>
      </c>
      <c r="N210" t="s">
        <v>3</v>
      </c>
      <c r="O210">
        <v>2</v>
      </c>
      <c r="W210">
        <v>0</v>
      </c>
      <c r="X210">
        <v>1</v>
      </c>
      <c r="Y210">
        <v>0</v>
      </c>
    </row>
    <row r="211" spans="1:245" x14ac:dyDescent="0.25">
      <c r="A211">
        <v>50</v>
      </c>
      <c r="B211">
        <v>0</v>
      </c>
      <c r="C211">
        <v>0</v>
      </c>
      <c r="D211">
        <v>1</v>
      </c>
      <c r="E211">
        <v>207</v>
      </c>
      <c r="F211">
        <f>Source!U189</f>
        <v>165.40230000000003</v>
      </c>
      <c r="G211" t="s">
        <v>80</v>
      </c>
      <c r="H211" t="s">
        <v>81</v>
      </c>
      <c r="K211">
        <v>207</v>
      </c>
      <c r="L211">
        <v>21</v>
      </c>
      <c r="M211">
        <v>3</v>
      </c>
      <c r="N211" t="s">
        <v>3</v>
      </c>
      <c r="O211">
        <v>-1</v>
      </c>
      <c r="W211">
        <v>165.4023</v>
      </c>
      <c r="X211">
        <v>1</v>
      </c>
      <c r="Y211">
        <v>165.4023</v>
      </c>
    </row>
    <row r="212" spans="1:245" x14ac:dyDescent="0.25">
      <c r="A212">
        <v>50</v>
      </c>
      <c r="B212">
        <v>0</v>
      </c>
      <c r="C212">
        <v>0</v>
      </c>
      <c r="D212">
        <v>1</v>
      </c>
      <c r="E212">
        <v>208</v>
      </c>
      <c r="F212">
        <f>Source!V189</f>
        <v>0</v>
      </c>
      <c r="G212" t="s">
        <v>82</v>
      </c>
      <c r="H212" t="s">
        <v>83</v>
      </c>
      <c r="K212">
        <v>208</v>
      </c>
      <c r="L212">
        <v>22</v>
      </c>
      <c r="M212">
        <v>3</v>
      </c>
      <c r="N212" t="s">
        <v>3</v>
      </c>
      <c r="O212">
        <v>-1</v>
      </c>
      <c r="W212">
        <v>0</v>
      </c>
      <c r="X212">
        <v>1</v>
      </c>
      <c r="Y212">
        <v>0</v>
      </c>
    </row>
    <row r="213" spans="1:245" x14ac:dyDescent="0.25">
      <c r="A213">
        <v>50</v>
      </c>
      <c r="B213">
        <v>0</v>
      </c>
      <c r="C213">
        <v>0</v>
      </c>
      <c r="D213">
        <v>1</v>
      </c>
      <c r="E213">
        <v>209</v>
      </c>
      <c r="F213">
        <f>ROUND(Source!W189,O213)</f>
        <v>0</v>
      </c>
      <c r="G213" t="s">
        <v>84</v>
      </c>
      <c r="H213" t="s">
        <v>85</v>
      </c>
      <c r="K213">
        <v>209</v>
      </c>
      <c r="L213">
        <v>23</v>
      </c>
      <c r="M213">
        <v>3</v>
      </c>
      <c r="N213" t="s">
        <v>3</v>
      </c>
      <c r="O213">
        <v>2</v>
      </c>
      <c r="W213">
        <v>0</v>
      </c>
      <c r="X213">
        <v>1</v>
      </c>
      <c r="Y213">
        <v>0</v>
      </c>
    </row>
    <row r="214" spans="1:245" x14ac:dyDescent="0.25">
      <c r="A214">
        <v>50</v>
      </c>
      <c r="B214">
        <v>0</v>
      </c>
      <c r="C214">
        <v>0</v>
      </c>
      <c r="D214">
        <v>1</v>
      </c>
      <c r="E214">
        <v>233</v>
      </c>
      <c r="F214">
        <f>ROUND(Source!BD189,O214)</f>
        <v>0</v>
      </c>
      <c r="G214" t="s">
        <v>86</v>
      </c>
      <c r="H214" t="s">
        <v>87</v>
      </c>
      <c r="K214">
        <v>233</v>
      </c>
      <c r="L214">
        <v>24</v>
      </c>
      <c r="M214">
        <v>3</v>
      </c>
      <c r="N214" t="s">
        <v>3</v>
      </c>
      <c r="O214">
        <v>2</v>
      </c>
      <c r="W214">
        <v>0</v>
      </c>
      <c r="X214">
        <v>1</v>
      </c>
      <c r="Y214">
        <v>0</v>
      </c>
    </row>
    <row r="215" spans="1:245" x14ac:dyDescent="0.25">
      <c r="A215">
        <v>50</v>
      </c>
      <c r="B215">
        <v>0</v>
      </c>
      <c r="C215">
        <v>0</v>
      </c>
      <c r="D215">
        <v>1</v>
      </c>
      <c r="E215">
        <v>210</v>
      </c>
      <c r="F215">
        <f>ROUND(Source!X189,O215)</f>
        <v>32964.18</v>
      </c>
      <c r="G215" t="s">
        <v>88</v>
      </c>
      <c r="H215" t="s">
        <v>89</v>
      </c>
      <c r="K215">
        <v>210</v>
      </c>
      <c r="L215">
        <v>25</v>
      </c>
      <c r="M215">
        <v>3</v>
      </c>
      <c r="N215" t="s">
        <v>3</v>
      </c>
      <c r="O215">
        <v>2</v>
      </c>
      <c r="W215">
        <v>32964.18</v>
      </c>
      <c r="X215">
        <v>1</v>
      </c>
      <c r="Y215">
        <v>32964.18</v>
      </c>
    </row>
    <row r="216" spans="1:245" x14ac:dyDescent="0.25">
      <c r="A216">
        <v>50</v>
      </c>
      <c r="B216">
        <v>0</v>
      </c>
      <c r="C216">
        <v>0</v>
      </c>
      <c r="D216">
        <v>1</v>
      </c>
      <c r="E216">
        <v>211</v>
      </c>
      <c r="F216">
        <f>ROUND(Source!Y189,O216)</f>
        <v>4709.16</v>
      </c>
      <c r="G216" t="s">
        <v>90</v>
      </c>
      <c r="H216" t="s">
        <v>91</v>
      </c>
      <c r="K216">
        <v>211</v>
      </c>
      <c r="L216">
        <v>26</v>
      </c>
      <c r="M216">
        <v>3</v>
      </c>
      <c r="N216" t="s">
        <v>3</v>
      </c>
      <c r="O216">
        <v>2</v>
      </c>
      <c r="W216">
        <v>4709.16</v>
      </c>
      <c r="X216">
        <v>1</v>
      </c>
      <c r="Y216">
        <v>4709.16</v>
      </c>
    </row>
    <row r="217" spans="1:245" x14ac:dyDescent="0.25">
      <c r="A217">
        <v>50</v>
      </c>
      <c r="B217">
        <v>0</v>
      </c>
      <c r="C217">
        <v>0</v>
      </c>
      <c r="D217">
        <v>1</v>
      </c>
      <c r="E217">
        <v>224</v>
      </c>
      <c r="F217">
        <f>ROUND(Source!AR189,O217)</f>
        <v>1105100.55</v>
      </c>
      <c r="G217" t="s">
        <v>92</v>
      </c>
      <c r="H217" t="s">
        <v>93</v>
      </c>
      <c r="K217">
        <v>224</v>
      </c>
      <c r="L217">
        <v>27</v>
      </c>
      <c r="M217">
        <v>3</v>
      </c>
      <c r="N217" t="s">
        <v>3</v>
      </c>
      <c r="O217">
        <v>2</v>
      </c>
      <c r="W217">
        <v>1105100.55</v>
      </c>
      <c r="X217">
        <v>1</v>
      </c>
      <c r="Y217">
        <v>1105100.55</v>
      </c>
    </row>
    <row r="219" spans="1:245" x14ac:dyDescent="0.25">
      <c r="A219">
        <v>4</v>
      </c>
      <c r="B219">
        <v>1</v>
      </c>
      <c r="D219">
        <f>ROW(A227)</f>
        <v>227</v>
      </c>
      <c r="F219" t="s">
        <v>13</v>
      </c>
      <c r="G219" t="s">
        <v>146</v>
      </c>
      <c r="H219" t="s">
        <v>3</v>
      </c>
      <c r="I219">
        <v>0</v>
      </c>
      <c r="K219">
        <v>0</v>
      </c>
      <c r="M219" t="s">
        <v>3</v>
      </c>
      <c r="S219">
        <v>0</v>
      </c>
      <c r="U219" t="s">
        <v>3</v>
      </c>
      <c r="V219">
        <v>0</v>
      </c>
      <c r="AB219" t="s">
        <v>3</v>
      </c>
      <c r="AC219" t="s">
        <v>3</v>
      </c>
      <c r="AD219" t="s">
        <v>3</v>
      </c>
      <c r="AE219" t="s">
        <v>3</v>
      </c>
      <c r="AF219" t="s">
        <v>3</v>
      </c>
      <c r="AG219" t="s">
        <v>3</v>
      </c>
      <c r="AP219" t="s">
        <v>3</v>
      </c>
      <c r="AQ219" t="s">
        <v>3</v>
      </c>
      <c r="AR219" t="s">
        <v>3</v>
      </c>
      <c r="AZ219" t="s">
        <v>3</v>
      </c>
      <c r="BB219" t="s">
        <v>3</v>
      </c>
      <c r="BC219" t="s">
        <v>3</v>
      </c>
      <c r="BD219" t="s">
        <v>3</v>
      </c>
      <c r="BE219" t="s">
        <v>3</v>
      </c>
      <c r="BF219" t="s">
        <v>3</v>
      </c>
      <c r="BG219" t="s">
        <v>3</v>
      </c>
      <c r="BH219" t="s">
        <v>3</v>
      </c>
      <c r="BI219" t="s">
        <v>3</v>
      </c>
      <c r="BJ219" t="s">
        <v>3</v>
      </c>
      <c r="BK219" t="s">
        <v>3</v>
      </c>
      <c r="BL219" t="s">
        <v>3</v>
      </c>
      <c r="BM219" t="s">
        <v>3</v>
      </c>
      <c r="BN219" t="s">
        <v>3</v>
      </c>
      <c r="BO219" t="s">
        <v>3</v>
      </c>
      <c r="BP219" t="s">
        <v>3</v>
      </c>
      <c r="BX219">
        <v>0</v>
      </c>
      <c r="CJ219">
        <v>0</v>
      </c>
    </row>
    <row r="221" spans="1:245" x14ac:dyDescent="0.25">
      <c r="A221">
        <v>52</v>
      </c>
      <c r="B221">
        <f t="shared" ref="B221:G221" si="137">B227</f>
        <v>1</v>
      </c>
      <c r="C221">
        <f t="shared" si="137"/>
        <v>4</v>
      </c>
      <c r="D221">
        <f t="shared" si="137"/>
        <v>219</v>
      </c>
      <c r="E221">
        <f t="shared" si="137"/>
        <v>0</v>
      </c>
      <c r="F221" t="str">
        <f t="shared" si="137"/>
        <v>Новый раздел</v>
      </c>
      <c r="G221" t="str">
        <f t="shared" si="137"/>
        <v>Вывоз мусора</v>
      </c>
      <c r="O221">
        <f t="shared" ref="O221:AT221" si="138">O227</f>
        <v>19491.2</v>
      </c>
      <c r="P221">
        <f t="shared" si="138"/>
        <v>0</v>
      </c>
      <c r="Q221">
        <f t="shared" si="138"/>
        <v>17957.3</v>
      </c>
      <c r="R221">
        <f t="shared" si="138"/>
        <v>9670.9</v>
      </c>
      <c r="S221">
        <f t="shared" si="138"/>
        <v>1533.9</v>
      </c>
      <c r="T221">
        <f t="shared" si="138"/>
        <v>0</v>
      </c>
      <c r="U221">
        <f t="shared" si="138"/>
        <v>10.199999999999999</v>
      </c>
      <c r="V221">
        <f t="shared" si="138"/>
        <v>0</v>
      </c>
      <c r="W221">
        <f t="shared" si="138"/>
        <v>0</v>
      </c>
      <c r="X221">
        <f t="shared" si="138"/>
        <v>1073.73</v>
      </c>
      <c r="Y221">
        <f t="shared" si="138"/>
        <v>153.38999999999999</v>
      </c>
      <c r="Z221">
        <f t="shared" si="138"/>
        <v>0</v>
      </c>
      <c r="AA221">
        <f t="shared" si="138"/>
        <v>0</v>
      </c>
      <c r="AB221">
        <f t="shared" si="138"/>
        <v>19491.2</v>
      </c>
      <c r="AC221">
        <f t="shared" si="138"/>
        <v>0</v>
      </c>
      <c r="AD221">
        <f t="shared" si="138"/>
        <v>17957.3</v>
      </c>
      <c r="AE221">
        <f t="shared" si="138"/>
        <v>9670.9</v>
      </c>
      <c r="AF221">
        <f t="shared" si="138"/>
        <v>1533.9</v>
      </c>
      <c r="AG221">
        <f t="shared" si="138"/>
        <v>0</v>
      </c>
      <c r="AH221">
        <f t="shared" si="138"/>
        <v>10.199999999999999</v>
      </c>
      <c r="AI221">
        <f t="shared" si="138"/>
        <v>0</v>
      </c>
      <c r="AJ221">
        <f t="shared" si="138"/>
        <v>0</v>
      </c>
      <c r="AK221">
        <f t="shared" si="138"/>
        <v>1073.73</v>
      </c>
      <c r="AL221">
        <f t="shared" si="138"/>
        <v>153.38999999999999</v>
      </c>
      <c r="AM221">
        <f t="shared" si="138"/>
        <v>0</v>
      </c>
      <c r="AN221">
        <f t="shared" si="138"/>
        <v>0</v>
      </c>
      <c r="AO221">
        <f t="shared" si="138"/>
        <v>0</v>
      </c>
      <c r="AP221">
        <f t="shared" si="138"/>
        <v>0</v>
      </c>
      <c r="AQ221">
        <f t="shared" si="138"/>
        <v>0</v>
      </c>
      <c r="AR221">
        <f t="shared" si="138"/>
        <v>20718.32</v>
      </c>
      <c r="AS221">
        <f t="shared" si="138"/>
        <v>0</v>
      </c>
      <c r="AT221">
        <f t="shared" si="138"/>
        <v>0</v>
      </c>
      <c r="AU221">
        <f t="shared" ref="AU221:BZ221" si="139">AU227</f>
        <v>20718.32</v>
      </c>
      <c r="AV221">
        <f t="shared" si="139"/>
        <v>0</v>
      </c>
      <c r="AW221">
        <f t="shared" si="139"/>
        <v>0</v>
      </c>
      <c r="AX221">
        <f t="shared" si="139"/>
        <v>0</v>
      </c>
      <c r="AY221">
        <f t="shared" si="139"/>
        <v>0</v>
      </c>
      <c r="AZ221">
        <f t="shared" si="139"/>
        <v>0</v>
      </c>
      <c r="BA221">
        <f t="shared" si="139"/>
        <v>0</v>
      </c>
      <c r="BB221">
        <f t="shared" si="139"/>
        <v>0</v>
      </c>
      <c r="BC221">
        <f t="shared" si="139"/>
        <v>0</v>
      </c>
      <c r="BD221">
        <f t="shared" si="139"/>
        <v>0</v>
      </c>
      <c r="BE221">
        <f t="shared" si="139"/>
        <v>0</v>
      </c>
      <c r="BF221">
        <f t="shared" si="139"/>
        <v>0</v>
      </c>
      <c r="BG221">
        <f t="shared" si="139"/>
        <v>0</v>
      </c>
      <c r="BH221">
        <f t="shared" si="139"/>
        <v>0</v>
      </c>
      <c r="BI221">
        <f t="shared" si="139"/>
        <v>0</v>
      </c>
      <c r="BJ221">
        <f t="shared" si="139"/>
        <v>0</v>
      </c>
      <c r="BK221">
        <f t="shared" si="139"/>
        <v>0</v>
      </c>
      <c r="BL221">
        <f t="shared" si="139"/>
        <v>0</v>
      </c>
      <c r="BM221">
        <f t="shared" si="139"/>
        <v>0</v>
      </c>
      <c r="BN221">
        <f t="shared" si="139"/>
        <v>0</v>
      </c>
      <c r="BO221">
        <f t="shared" si="139"/>
        <v>0</v>
      </c>
      <c r="BP221">
        <f t="shared" si="139"/>
        <v>0</v>
      </c>
      <c r="BQ221">
        <f t="shared" si="139"/>
        <v>0</v>
      </c>
      <c r="BR221">
        <f t="shared" si="139"/>
        <v>0</v>
      </c>
      <c r="BS221">
        <f t="shared" si="139"/>
        <v>0</v>
      </c>
      <c r="BT221">
        <f t="shared" si="139"/>
        <v>0</v>
      </c>
      <c r="BU221">
        <f t="shared" si="139"/>
        <v>0</v>
      </c>
      <c r="BV221">
        <f t="shared" si="139"/>
        <v>0</v>
      </c>
      <c r="BW221">
        <f t="shared" si="139"/>
        <v>0</v>
      </c>
      <c r="BX221">
        <f t="shared" si="139"/>
        <v>0</v>
      </c>
      <c r="BY221">
        <f t="shared" si="139"/>
        <v>0</v>
      </c>
      <c r="BZ221">
        <f t="shared" si="139"/>
        <v>0</v>
      </c>
      <c r="CA221">
        <f t="shared" ref="CA221:DF221" si="140">CA227</f>
        <v>20718.32</v>
      </c>
      <c r="CB221">
        <f t="shared" si="140"/>
        <v>0</v>
      </c>
      <c r="CC221">
        <f t="shared" si="140"/>
        <v>0</v>
      </c>
      <c r="CD221">
        <f t="shared" si="140"/>
        <v>20718.32</v>
      </c>
      <c r="CE221">
        <f t="shared" si="140"/>
        <v>0</v>
      </c>
      <c r="CF221">
        <f t="shared" si="140"/>
        <v>0</v>
      </c>
      <c r="CG221">
        <f t="shared" si="140"/>
        <v>0</v>
      </c>
      <c r="CH221">
        <f t="shared" si="140"/>
        <v>0</v>
      </c>
      <c r="CI221">
        <f t="shared" si="140"/>
        <v>0</v>
      </c>
      <c r="CJ221">
        <f t="shared" si="140"/>
        <v>0</v>
      </c>
      <c r="CK221">
        <f t="shared" si="140"/>
        <v>0</v>
      </c>
      <c r="CL221">
        <f t="shared" si="140"/>
        <v>0</v>
      </c>
      <c r="CM221">
        <f t="shared" si="140"/>
        <v>0</v>
      </c>
      <c r="CN221">
        <f t="shared" si="140"/>
        <v>0</v>
      </c>
      <c r="CO221">
        <f t="shared" si="140"/>
        <v>0</v>
      </c>
      <c r="CP221">
        <f t="shared" si="140"/>
        <v>0</v>
      </c>
      <c r="CQ221">
        <f t="shared" si="140"/>
        <v>0</v>
      </c>
      <c r="CR221">
        <f t="shared" si="140"/>
        <v>0</v>
      </c>
      <c r="CS221">
        <f t="shared" si="140"/>
        <v>0</v>
      </c>
      <c r="CT221">
        <f t="shared" si="140"/>
        <v>0</v>
      </c>
      <c r="CU221">
        <f t="shared" si="140"/>
        <v>0</v>
      </c>
      <c r="CV221">
        <f t="shared" si="140"/>
        <v>0</v>
      </c>
      <c r="CW221">
        <f t="shared" si="140"/>
        <v>0</v>
      </c>
      <c r="CX221">
        <f t="shared" si="140"/>
        <v>0</v>
      </c>
      <c r="CY221">
        <f t="shared" si="140"/>
        <v>0</v>
      </c>
      <c r="CZ221">
        <f t="shared" si="140"/>
        <v>0</v>
      </c>
      <c r="DA221">
        <f t="shared" si="140"/>
        <v>0</v>
      </c>
      <c r="DB221">
        <f t="shared" si="140"/>
        <v>0</v>
      </c>
      <c r="DC221">
        <f t="shared" si="140"/>
        <v>0</v>
      </c>
      <c r="DD221">
        <f t="shared" si="140"/>
        <v>0</v>
      </c>
      <c r="DE221">
        <f t="shared" si="140"/>
        <v>0</v>
      </c>
      <c r="DF221">
        <f t="shared" si="140"/>
        <v>0</v>
      </c>
      <c r="DG221">
        <f t="shared" ref="DG221:EL221" si="141">DG227</f>
        <v>0</v>
      </c>
      <c r="DH221">
        <f t="shared" si="141"/>
        <v>0</v>
      </c>
      <c r="DI221">
        <f t="shared" si="141"/>
        <v>0</v>
      </c>
      <c r="DJ221">
        <f t="shared" si="141"/>
        <v>0</v>
      </c>
      <c r="DK221">
        <f t="shared" si="141"/>
        <v>0</v>
      </c>
      <c r="DL221">
        <f t="shared" si="141"/>
        <v>0</v>
      </c>
      <c r="DM221">
        <f t="shared" si="141"/>
        <v>0</v>
      </c>
      <c r="DN221">
        <f t="shared" si="141"/>
        <v>0</v>
      </c>
      <c r="DO221">
        <f t="shared" si="141"/>
        <v>0</v>
      </c>
      <c r="DP221">
        <f t="shared" si="141"/>
        <v>0</v>
      </c>
      <c r="DQ221">
        <f t="shared" si="141"/>
        <v>0</v>
      </c>
      <c r="DR221">
        <f t="shared" si="141"/>
        <v>0</v>
      </c>
      <c r="DS221">
        <f t="shared" si="141"/>
        <v>0</v>
      </c>
      <c r="DT221">
        <f t="shared" si="141"/>
        <v>0</v>
      </c>
      <c r="DU221">
        <f t="shared" si="141"/>
        <v>0</v>
      </c>
      <c r="DV221">
        <f t="shared" si="141"/>
        <v>0</v>
      </c>
      <c r="DW221">
        <f t="shared" si="141"/>
        <v>0</v>
      </c>
      <c r="DX221">
        <f t="shared" si="141"/>
        <v>0</v>
      </c>
      <c r="DY221">
        <f t="shared" si="141"/>
        <v>0</v>
      </c>
      <c r="DZ221">
        <f t="shared" si="141"/>
        <v>0</v>
      </c>
      <c r="EA221">
        <f t="shared" si="141"/>
        <v>0</v>
      </c>
      <c r="EB221">
        <f t="shared" si="141"/>
        <v>0</v>
      </c>
      <c r="EC221">
        <f t="shared" si="141"/>
        <v>0</v>
      </c>
      <c r="ED221">
        <f t="shared" si="141"/>
        <v>0</v>
      </c>
      <c r="EE221">
        <f t="shared" si="141"/>
        <v>0</v>
      </c>
      <c r="EF221">
        <f t="shared" si="141"/>
        <v>0</v>
      </c>
      <c r="EG221">
        <f t="shared" si="141"/>
        <v>0</v>
      </c>
      <c r="EH221">
        <f t="shared" si="141"/>
        <v>0</v>
      </c>
      <c r="EI221">
        <f t="shared" si="141"/>
        <v>0</v>
      </c>
      <c r="EJ221">
        <f t="shared" si="141"/>
        <v>0</v>
      </c>
      <c r="EK221">
        <f t="shared" si="141"/>
        <v>0</v>
      </c>
      <c r="EL221">
        <f t="shared" si="141"/>
        <v>0</v>
      </c>
      <c r="EM221">
        <f t="shared" ref="EM221:FR221" si="142">EM227</f>
        <v>0</v>
      </c>
      <c r="EN221">
        <f t="shared" si="142"/>
        <v>0</v>
      </c>
      <c r="EO221">
        <f t="shared" si="142"/>
        <v>0</v>
      </c>
      <c r="EP221">
        <f t="shared" si="142"/>
        <v>0</v>
      </c>
      <c r="EQ221">
        <f t="shared" si="142"/>
        <v>0</v>
      </c>
      <c r="ER221">
        <f t="shared" si="142"/>
        <v>0</v>
      </c>
      <c r="ES221">
        <f t="shared" si="142"/>
        <v>0</v>
      </c>
      <c r="ET221">
        <f t="shared" si="142"/>
        <v>0</v>
      </c>
      <c r="EU221">
        <f t="shared" si="142"/>
        <v>0</v>
      </c>
      <c r="EV221">
        <f t="shared" si="142"/>
        <v>0</v>
      </c>
      <c r="EW221">
        <f t="shared" si="142"/>
        <v>0</v>
      </c>
      <c r="EX221">
        <f t="shared" si="142"/>
        <v>0</v>
      </c>
      <c r="EY221">
        <f t="shared" si="142"/>
        <v>0</v>
      </c>
      <c r="EZ221">
        <f t="shared" si="142"/>
        <v>0</v>
      </c>
      <c r="FA221">
        <f t="shared" si="142"/>
        <v>0</v>
      </c>
      <c r="FB221">
        <f t="shared" si="142"/>
        <v>0</v>
      </c>
      <c r="FC221">
        <f t="shared" si="142"/>
        <v>0</v>
      </c>
      <c r="FD221">
        <f t="shared" si="142"/>
        <v>0</v>
      </c>
      <c r="FE221">
        <f t="shared" si="142"/>
        <v>0</v>
      </c>
      <c r="FF221">
        <f t="shared" si="142"/>
        <v>0</v>
      </c>
      <c r="FG221">
        <f t="shared" si="142"/>
        <v>0</v>
      </c>
      <c r="FH221">
        <f t="shared" si="142"/>
        <v>0</v>
      </c>
      <c r="FI221">
        <f t="shared" si="142"/>
        <v>0</v>
      </c>
      <c r="FJ221">
        <f t="shared" si="142"/>
        <v>0</v>
      </c>
      <c r="FK221">
        <f t="shared" si="142"/>
        <v>0</v>
      </c>
      <c r="FL221">
        <f t="shared" si="142"/>
        <v>0</v>
      </c>
      <c r="FM221">
        <f t="shared" si="142"/>
        <v>0</v>
      </c>
      <c r="FN221">
        <f t="shared" si="142"/>
        <v>0</v>
      </c>
      <c r="FO221">
        <f t="shared" si="142"/>
        <v>0</v>
      </c>
      <c r="FP221">
        <f t="shared" si="142"/>
        <v>0</v>
      </c>
      <c r="FQ221">
        <f t="shared" si="142"/>
        <v>0</v>
      </c>
      <c r="FR221">
        <f t="shared" si="142"/>
        <v>0</v>
      </c>
      <c r="FS221">
        <f t="shared" ref="FS221:GX221" si="143">FS227</f>
        <v>0</v>
      </c>
      <c r="FT221">
        <f t="shared" si="143"/>
        <v>0</v>
      </c>
      <c r="FU221">
        <f t="shared" si="143"/>
        <v>0</v>
      </c>
      <c r="FV221">
        <f t="shared" si="143"/>
        <v>0</v>
      </c>
      <c r="FW221">
        <f t="shared" si="143"/>
        <v>0</v>
      </c>
      <c r="FX221">
        <f t="shared" si="143"/>
        <v>0</v>
      </c>
      <c r="FY221">
        <f t="shared" si="143"/>
        <v>0</v>
      </c>
      <c r="FZ221">
        <f t="shared" si="143"/>
        <v>0</v>
      </c>
      <c r="GA221">
        <f t="shared" si="143"/>
        <v>0</v>
      </c>
      <c r="GB221">
        <f t="shared" si="143"/>
        <v>0</v>
      </c>
      <c r="GC221">
        <f t="shared" si="143"/>
        <v>0</v>
      </c>
      <c r="GD221">
        <f t="shared" si="143"/>
        <v>0</v>
      </c>
      <c r="GE221">
        <f t="shared" si="143"/>
        <v>0</v>
      </c>
      <c r="GF221">
        <f t="shared" si="143"/>
        <v>0</v>
      </c>
      <c r="GG221">
        <f t="shared" si="143"/>
        <v>0</v>
      </c>
      <c r="GH221">
        <f t="shared" si="143"/>
        <v>0</v>
      </c>
      <c r="GI221">
        <f t="shared" si="143"/>
        <v>0</v>
      </c>
      <c r="GJ221">
        <f t="shared" si="143"/>
        <v>0</v>
      </c>
      <c r="GK221">
        <f t="shared" si="143"/>
        <v>0</v>
      </c>
      <c r="GL221">
        <f t="shared" si="143"/>
        <v>0</v>
      </c>
      <c r="GM221">
        <f t="shared" si="143"/>
        <v>0</v>
      </c>
      <c r="GN221">
        <f t="shared" si="143"/>
        <v>0</v>
      </c>
      <c r="GO221">
        <f t="shared" si="143"/>
        <v>0</v>
      </c>
      <c r="GP221">
        <f t="shared" si="143"/>
        <v>0</v>
      </c>
      <c r="GQ221">
        <f t="shared" si="143"/>
        <v>0</v>
      </c>
      <c r="GR221">
        <f t="shared" si="143"/>
        <v>0</v>
      </c>
      <c r="GS221">
        <f t="shared" si="143"/>
        <v>0</v>
      </c>
      <c r="GT221">
        <f t="shared" si="143"/>
        <v>0</v>
      </c>
      <c r="GU221">
        <f t="shared" si="143"/>
        <v>0</v>
      </c>
      <c r="GV221">
        <f t="shared" si="143"/>
        <v>0</v>
      </c>
      <c r="GW221">
        <f t="shared" si="143"/>
        <v>0</v>
      </c>
      <c r="GX221">
        <f t="shared" si="143"/>
        <v>0</v>
      </c>
    </row>
    <row r="223" spans="1:245" x14ac:dyDescent="0.25">
      <c r="A223">
        <v>17</v>
      </c>
      <c r="B223">
        <v>1</v>
      </c>
      <c r="C223">
        <f>ROW(SmtRes!A88)</f>
        <v>88</v>
      </c>
      <c r="D223">
        <f>ROW(EtalonRes!A88)</f>
        <v>88</v>
      </c>
      <c r="E223" t="s">
        <v>147</v>
      </c>
      <c r="F223" t="s">
        <v>148</v>
      </c>
      <c r="G223" t="s">
        <v>149</v>
      </c>
      <c r="H223" t="s">
        <v>117</v>
      </c>
      <c r="I223">
        <v>10</v>
      </c>
      <c r="J223">
        <v>0</v>
      </c>
      <c r="K223">
        <v>10</v>
      </c>
      <c r="O223">
        <f>ROUND(CP223,2)</f>
        <v>1533.9</v>
      </c>
      <c r="P223">
        <f>ROUND(CQ223*I223,2)</f>
        <v>0</v>
      </c>
      <c r="Q223">
        <f>ROUND(CR223*I223,2)</f>
        <v>0</v>
      </c>
      <c r="R223">
        <f>ROUND(CS223*I223,2)</f>
        <v>0</v>
      </c>
      <c r="S223">
        <f>ROUND(CT223*I223,2)</f>
        <v>1533.9</v>
      </c>
      <c r="T223">
        <f>ROUND(CU223*I223,2)</f>
        <v>0</v>
      </c>
      <c r="U223">
        <f>CV223*I223</f>
        <v>10.199999999999999</v>
      </c>
      <c r="V223">
        <f>CW223*I223</f>
        <v>0</v>
      </c>
      <c r="W223">
        <f>ROUND(CX223*I223,2)</f>
        <v>0</v>
      </c>
      <c r="X223">
        <f t="shared" ref="X223:Y225" si="144">ROUND(CY223,2)</f>
        <v>1073.73</v>
      </c>
      <c r="Y223">
        <f t="shared" si="144"/>
        <v>153.38999999999999</v>
      </c>
      <c r="AA223">
        <v>31628898</v>
      </c>
      <c r="AB223">
        <f>ROUND((AC223+AD223+AF223),6)</f>
        <v>153.38999999999999</v>
      </c>
      <c r="AC223">
        <f>ROUND((ES223),6)</f>
        <v>0</v>
      </c>
      <c r="AD223">
        <f>ROUND((((ET223)-(EU223))+AE223),6)</f>
        <v>0</v>
      </c>
      <c r="AE223">
        <f>ROUND((EU223),6)</f>
        <v>0</v>
      </c>
      <c r="AF223">
        <f>ROUND((EV223),6)</f>
        <v>153.38999999999999</v>
      </c>
      <c r="AG223">
        <f>ROUND((AP223),6)</f>
        <v>0</v>
      </c>
      <c r="AH223">
        <f>(EW223)</f>
        <v>1.02</v>
      </c>
      <c r="AI223">
        <f>(EX223)</f>
        <v>0</v>
      </c>
      <c r="AJ223">
        <f>(AS223)</f>
        <v>0</v>
      </c>
      <c r="AK223">
        <v>153.38999999999999</v>
      </c>
      <c r="AL223">
        <v>0</v>
      </c>
      <c r="AM223">
        <v>0</v>
      </c>
      <c r="AN223">
        <v>0</v>
      </c>
      <c r="AO223">
        <v>153.38999999999999</v>
      </c>
      <c r="AP223">
        <v>0</v>
      </c>
      <c r="AQ223">
        <v>1.02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150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>(P223+Q223+S223)</f>
        <v>1533.9</v>
      </c>
      <c r="CQ223">
        <f>(AC223*BC223*AW223)</f>
        <v>0</v>
      </c>
      <c r="CR223">
        <f>((((ET223)*BB223-(EU223)*BS223)+AE223*BS223)*AV223)</f>
        <v>0</v>
      </c>
      <c r="CS223">
        <f>(AE223*BS223*AV223)</f>
        <v>0</v>
      </c>
      <c r="CT223">
        <f>(AF223*BA223*AV223)</f>
        <v>153.38999999999999</v>
      </c>
      <c r="CU223">
        <f>AG223</f>
        <v>0</v>
      </c>
      <c r="CV223">
        <f>(AH223*AV223)</f>
        <v>1.02</v>
      </c>
      <c r="CW223">
        <f t="shared" ref="CW223:CX225" si="145">AI223</f>
        <v>0</v>
      </c>
      <c r="CX223">
        <f t="shared" si="145"/>
        <v>0</v>
      </c>
      <c r="CY223">
        <f>((S223*BZ223)/100)</f>
        <v>1073.73</v>
      </c>
      <c r="CZ223">
        <f>((S223*CA223)/100)</f>
        <v>153.38999999999999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1009</v>
      </c>
      <c r="DV223" t="s">
        <v>117</v>
      </c>
      <c r="DW223" t="s">
        <v>117</v>
      </c>
      <c r="DX223">
        <v>1000</v>
      </c>
      <c r="DZ223" t="s">
        <v>3</v>
      </c>
      <c r="EA223" t="s">
        <v>3</v>
      </c>
      <c r="EB223" t="s">
        <v>3</v>
      </c>
      <c r="EC223" t="s">
        <v>3</v>
      </c>
      <c r="EE223">
        <v>30553570</v>
      </c>
      <c r="EF223">
        <v>1</v>
      </c>
      <c r="EG223" t="s">
        <v>24</v>
      </c>
      <c r="EH223">
        <v>0</v>
      </c>
      <c r="EI223" t="s">
        <v>3</v>
      </c>
      <c r="EJ223">
        <v>4</v>
      </c>
      <c r="EK223">
        <v>0</v>
      </c>
      <c r="EL223" t="s">
        <v>25</v>
      </c>
      <c r="EM223" t="s">
        <v>26</v>
      </c>
      <c r="EO223" t="s">
        <v>3</v>
      </c>
      <c r="EQ223">
        <v>0</v>
      </c>
      <c r="ER223">
        <v>153.38999999999999</v>
      </c>
      <c r="ES223">
        <v>0</v>
      </c>
      <c r="ET223">
        <v>0</v>
      </c>
      <c r="EU223">
        <v>0</v>
      </c>
      <c r="EV223">
        <v>153.38999999999999</v>
      </c>
      <c r="EW223">
        <v>1.02</v>
      </c>
      <c r="EX223">
        <v>0</v>
      </c>
      <c r="EY223">
        <v>0</v>
      </c>
      <c r="FQ223">
        <v>0</v>
      </c>
      <c r="FR223">
        <f>ROUND(IF(BI223=3,GM223,0),2)</f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-1155085633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>ROUND(IF(AND(BH223=3,BI223=3,FS223&lt;&gt;0),P223,0),2)</f>
        <v>0</v>
      </c>
      <c r="GM223">
        <f>ROUND(O223+X223+Y223+GK223,2)+GX223</f>
        <v>2761.02</v>
      </c>
      <c r="GN223">
        <f>IF(OR(BI223=0,BI223=1),GM223,0)</f>
        <v>0</v>
      </c>
      <c r="GO223">
        <f>IF(BI223=2,GM223,0)</f>
        <v>0</v>
      </c>
      <c r="GP223">
        <f>IF(BI223=4,GM223+GX223,0)</f>
        <v>2761.02</v>
      </c>
      <c r="GR223">
        <v>0</v>
      </c>
      <c r="GS223">
        <v>0</v>
      </c>
      <c r="GT223">
        <v>0</v>
      </c>
      <c r="GU223" t="s">
        <v>3</v>
      </c>
      <c r="GV223">
        <f>ROUND((GT223),6)</f>
        <v>0</v>
      </c>
      <c r="GW223">
        <v>1</v>
      </c>
      <c r="GX223">
        <f>ROUND(HC223*I223,2)</f>
        <v>0</v>
      </c>
      <c r="HA223">
        <v>0</v>
      </c>
      <c r="HB223">
        <v>0</v>
      </c>
      <c r="HC223">
        <f>GV223*GW223</f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5">
      <c r="A224">
        <v>17</v>
      </c>
      <c r="B224">
        <v>1</v>
      </c>
      <c r="C224">
        <f>ROW(SmtRes!A90)</f>
        <v>90</v>
      </c>
      <c r="D224">
        <f>ROW(EtalonRes!A90)</f>
        <v>90</v>
      </c>
      <c r="E224" t="s">
        <v>151</v>
      </c>
      <c r="F224" t="s">
        <v>152</v>
      </c>
      <c r="G224" t="s">
        <v>153</v>
      </c>
      <c r="H224" t="s">
        <v>117</v>
      </c>
      <c r="I224">
        <v>10</v>
      </c>
      <c r="J224">
        <v>0</v>
      </c>
      <c r="K224">
        <v>10</v>
      </c>
      <c r="O224">
        <f>ROUND(CP224,2)</f>
        <v>2011.7</v>
      </c>
      <c r="P224">
        <f>ROUND(CQ224*I224,2)</f>
        <v>0</v>
      </c>
      <c r="Q224">
        <f>ROUND(CR224*I224,2)</f>
        <v>2011.7</v>
      </c>
      <c r="R224">
        <f>ROUND(CS224*I224,2)</f>
        <v>1083.7</v>
      </c>
      <c r="S224">
        <f>ROUND(CT224*I224,2)</f>
        <v>0</v>
      </c>
      <c r="T224">
        <f>ROUND(CU224*I224,2)</f>
        <v>0</v>
      </c>
      <c r="U224">
        <f>CV224*I224</f>
        <v>0</v>
      </c>
      <c r="V224">
        <f>CW224*I224</f>
        <v>0</v>
      </c>
      <c r="W224">
        <f>ROUND(CX224*I224,2)</f>
        <v>0</v>
      </c>
      <c r="X224">
        <f t="shared" si="144"/>
        <v>0</v>
      </c>
      <c r="Y224">
        <f t="shared" si="144"/>
        <v>0</v>
      </c>
      <c r="AA224">
        <v>31628898</v>
      </c>
      <c r="AB224">
        <f>ROUND((AC224+AD224+AF224),6)</f>
        <v>201.17</v>
      </c>
      <c r="AC224">
        <f>ROUND((ES224),6)</f>
        <v>0</v>
      </c>
      <c r="AD224">
        <f>ROUND((((ET224)-(EU224))+AE224),6)</f>
        <v>201.17</v>
      </c>
      <c r="AE224">
        <f>ROUND((EU224),6)</f>
        <v>108.37</v>
      </c>
      <c r="AF224">
        <f>ROUND((EV224),6)</f>
        <v>0</v>
      </c>
      <c r="AG224">
        <f>ROUND((AP224),6)</f>
        <v>0</v>
      </c>
      <c r="AH224">
        <f>(EW224)</f>
        <v>0</v>
      </c>
      <c r="AI224">
        <f>(EX224)</f>
        <v>0</v>
      </c>
      <c r="AJ224">
        <f>(AS224)</f>
        <v>0</v>
      </c>
      <c r="AK224">
        <v>201.17</v>
      </c>
      <c r="AL224">
        <v>0</v>
      </c>
      <c r="AM224">
        <v>201.17</v>
      </c>
      <c r="AN224">
        <v>108.37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154</v>
      </c>
      <c r="BM224">
        <v>1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(P224+Q224+S224)</f>
        <v>2011.7</v>
      </c>
      <c r="CQ224">
        <f>(AC224*BC224*AW224)</f>
        <v>0</v>
      </c>
      <c r="CR224">
        <f>((((ET224)*BB224-(EU224)*BS224)+AE224*BS224)*AV224)</f>
        <v>201.17</v>
      </c>
      <c r="CS224">
        <f>(AE224*BS224*AV224)</f>
        <v>108.37</v>
      </c>
      <c r="CT224">
        <f>(AF224*BA224*AV224)</f>
        <v>0</v>
      </c>
      <c r="CU224">
        <f>AG224</f>
        <v>0</v>
      </c>
      <c r="CV224">
        <f>(AH224*AV224)</f>
        <v>0</v>
      </c>
      <c r="CW224">
        <f t="shared" si="145"/>
        <v>0</v>
      </c>
      <c r="CX224">
        <f t="shared" si="145"/>
        <v>0</v>
      </c>
      <c r="CY224">
        <f>((S224*BZ224)/100)</f>
        <v>0</v>
      </c>
      <c r="CZ224">
        <f>((S224*CA224)/100)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1009</v>
      </c>
      <c r="DV224" t="s">
        <v>117</v>
      </c>
      <c r="DW224" t="s">
        <v>117</v>
      </c>
      <c r="DX224">
        <v>1000</v>
      </c>
      <c r="DZ224" t="s">
        <v>3</v>
      </c>
      <c r="EA224" t="s">
        <v>3</v>
      </c>
      <c r="EB224" t="s">
        <v>3</v>
      </c>
      <c r="EC224" t="s">
        <v>3</v>
      </c>
      <c r="EE224">
        <v>30553572</v>
      </c>
      <c r="EF224">
        <v>1</v>
      </c>
      <c r="EG224" t="s">
        <v>24</v>
      </c>
      <c r="EH224">
        <v>0</v>
      </c>
      <c r="EI224" t="s">
        <v>3</v>
      </c>
      <c r="EJ224">
        <v>4</v>
      </c>
      <c r="EK224">
        <v>1</v>
      </c>
      <c r="EL224" t="s">
        <v>155</v>
      </c>
      <c r="EM224" t="s">
        <v>26</v>
      </c>
      <c r="EO224" t="s">
        <v>3</v>
      </c>
      <c r="EQ224">
        <v>0</v>
      </c>
      <c r="ER224">
        <v>201.17</v>
      </c>
      <c r="ES224">
        <v>0</v>
      </c>
      <c r="ET224">
        <v>201.17</v>
      </c>
      <c r="EU224">
        <v>108.37</v>
      </c>
      <c r="EV224">
        <v>0</v>
      </c>
      <c r="EW224">
        <v>0</v>
      </c>
      <c r="EX224">
        <v>0</v>
      </c>
      <c r="EY224">
        <v>0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3</v>
      </c>
      <c r="GD224">
        <v>1</v>
      </c>
      <c r="GF224">
        <v>-2127083706</v>
      </c>
      <c r="GG224">
        <v>2</v>
      </c>
      <c r="GH224">
        <v>1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2011.7</v>
      </c>
      <c r="GN224">
        <f>IF(OR(BI224=0,BI224=1),GM224,0)</f>
        <v>0</v>
      </c>
      <c r="GO224">
        <f>IF(BI224=2,GM224,0)</f>
        <v>0</v>
      </c>
      <c r="GP224">
        <f>IF(BI224=4,GM224+GX224,0)</f>
        <v>2011.7</v>
      </c>
      <c r="GR224">
        <v>0</v>
      </c>
      <c r="GS224">
        <v>0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5">
      <c r="A225">
        <v>17</v>
      </c>
      <c r="B225">
        <v>1</v>
      </c>
      <c r="C225">
        <f>ROW(SmtRes!A92)</f>
        <v>92</v>
      </c>
      <c r="D225">
        <f>ROW(EtalonRes!A92)</f>
        <v>92</v>
      </c>
      <c r="E225" t="s">
        <v>156</v>
      </c>
      <c r="F225" t="s">
        <v>157</v>
      </c>
      <c r="G225" t="s">
        <v>158</v>
      </c>
      <c r="H225" t="s">
        <v>117</v>
      </c>
      <c r="I225">
        <v>10</v>
      </c>
      <c r="J225">
        <v>0</v>
      </c>
      <c r="K225">
        <v>10</v>
      </c>
      <c r="O225">
        <f>ROUND(CP225,2)</f>
        <v>15945.6</v>
      </c>
      <c r="P225">
        <f>ROUND(CQ225*I225,2)</f>
        <v>0</v>
      </c>
      <c r="Q225">
        <f>ROUND(CR225*I225,2)</f>
        <v>15945.6</v>
      </c>
      <c r="R225">
        <f>ROUND(CS225*I225,2)</f>
        <v>8587.2000000000007</v>
      </c>
      <c r="S225">
        <f>ROUND(CT225*I225,2)</f>
        <v>0</v>
      </c>
      <c r="T225">
        <f>ROUND(CU225*I225,2)</f>
        <v>0</v>
      </c>
      <c r="U225">
        <f>CV225*I225</f>
        <v>0</v>
      </c>
      <c r="V225">
        <f>CW225*I225</f>
        <v>0</v>
      </c>
      <c r="W225">
        <f>ROUND(CX225*I225,2)</f>
        <v>0</v>
      </c>
      <c r="X225">
        <f t="shared" si="144"/>
        <v>0</v>
      </c>
      <c r="Y225">
        <f t="shared" si="144"/>
        <v>0</v>
      </c>
      <c r="AA225">
        <v>31628898</v>
      </c>
      <c r="AB225">
        <f>ROUND((AC225+AD225+AF225),6)</f>
        <v>1594.56</v>
      </c>
      <c r="AC225">
        <f>ROUND(((ES225*48)),6)</f>
        <v>0</v>
      </c>
      <c r="AD225">
        <f>ROUND(((((ET225*48))-((EU225*48)))+AE225),6)</f>
        <v>1594.56</v>
      </c>
      <c r="AE225">
        <f>ROUND(((EU225*48)),6)</f>
        <v>858.72</v>
      </c>
      <c r="AF225">
        <f>ROUND(((EV225*48)),6)</f>
        <v>0</v>
      </c>
      <c r="AG225">
        <f>ROUND((AP225),6)</f>
        <v>0</v>
      </c>
      <c r="AH225">
        <f>((EW225*48))</f>
        <v>0</v>
      </c>
      <c r="AI225">
        <f>((EX225*48))</f>
        <v>0</v>
      </c>
      <c r="AJ225">
        <f>(AS225)</f>
        <v>0</v>
      </c>
      <c r="AK225">
        <v>33.22</v>
      </c>
      <c r="AL225">
        <v>0</v>
      </c>
      <c r="AM225">
        <v>33.22</v>
      </c>
      <c r="AN225">
        <v>17.89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159</v>
      </c>
      <c r="BM225">
        <v>1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(P225+Q225+S225)</f>
        <v>15945.6</v>
      </c>
      <c r="CQ225">
        <f>(AC225*BC225*AW225)</f>
        <v>0</v>
      </c>
      <c r="CR225">
        <f>(((((ET225*48))*BB225-((EU225*48))*BS225)+AE225*BS225)*AV225)</f>
        <v>1594.56</v>
      </c>
      <c r="CS225">
        <f>(AE225*BS225*AV225)</f>
        <v>858.72</v>
      </c>
      <c r="CT225">
        <f>(AF225*BA225*AV225)</f>
        <v>0</v>
      </c>
      <c r="CU225">
        <f>AG225</f>
        <v>0</v>
      </c>
      <c r="CV225">
        <f>(AH225*AV225)</f>
        <v>0</v>
      </c>
      <c r="CW225">
        <f t="shared" si="145"/>
        <v>0</v>
      </c>
      <c r="CX225">
        <f t="shared" si="145"/>
        <v>0</v>
      </c>
      <c r="CY225">
        <f>((S225*BZ225)/100)</f>
        <v>0</v>
      </c>
      <c r="CZ225">
        <f>((S225*CA225)/100)</f>
        <v>0</v>
      </c>
      <c r="DC225" t="s">
        <v>3</v>
      </c>
      <c r="DD225" t="s">
        <v>160</v>
      </c>
      <c r="DE225" t="s">
        <v>160</v>
      </c>
      <c r="DF225" t="s">
        <v>160</v>
      </c>
      <c r="DG225" t="s">
        <v>160</v>
      </c>
      <c r="DH225" t="s">
        <v>3</v>
      </c>
      <c r="DI225" t="s">
        <v>160</v>
      </c>
      <c r="DJ225" t="s">
        <v>160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1009</v>
      </c>
      <c r="DV225" t="s">
        <v>117</v>
      </c>
      <c r="DW225" t="s">
        <v>117</v>
      </c>
      <c r="DX225">
        <v>1000</v>
      </c>
      <c r="DZ225" t="s">
        <v>3</v>
      </c>
      <c r="EA225" t="s">
        <v>3</v>
      </c>
      <c r="EB225" t="s">
        <v>3</v>
      </c>
      <c r="EC225" t="s">
        <v>3</v>
      </c>
      <c r="EE225">
        <v>30553572</v>
      </c>
      <c r="EF225">
        <v>1</v>
      </c>
      <c r="EG225" t="s">
        <v>24</v>
      </c>
      <c r="EH225">
        <v>0</v>
      </c>
      <c r="EI225" t="s">
        <v>3</v>
      </c>
      <c r="EJ225">
        <v>4</v>
      </c>
      <c r="EK225">
        <v>1</v>
      </c>
      <c r="EL225" t="s">
        <v>155</v>
      </c>
      <c r="EM225" t="s">
        <v>26</v>
      </c>
      <c r="EO225" t="s">
        <v>3</v>
      </c>
      <c r="EQ225">
        <v>0</v>
      </c>
      <c r="ER225">
        <v>33.22</v>
      </c>
      <c r="ES225">
        <v>0</v>
      </c>
      <c r="ET225">
        <v>33.22</v>
      </c>
      <c r="EU225">
        <v>17.89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3</v>
      </c>
      <c r="GD225">
        <v>1</v>
      </c>
      <c r="GF225">
        <v>671152115</v>
      </c>
      <c r="GG225">
        <v>2</v>
      </c>
      <c r="GH225">
        <v>1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15945.6</v>
      </c>
      <c r="GN225">
        <f>IF(OR(BI225=0,BI225=1),GM225,0)</f>
        <v>0</v>
      </c>
      <c r="GO225">
        <f>IF(BI225=2,GM225,0)</f>
        <v>0</v>
      </c>
      <c r="GP225">
        <f>IF(BI225=4,GM225+GX225,0)</f>
        <v>15945.6</v>
      </c>
      <c r="GR225">
        <v>0</v>
      </c>
      <c r="GS225">
        <v>0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7" spans="1:245" x14ac:dyDescent="0.25">
      <c r="A227">
        <v>51</v>
      </c>
      <c r="B227">
        <f>B219</f>
        <v>1</v>
      </c>
      <c r="C227">
        <f>A219</f>
        <v>4</v>
      </c>
      <c r="D227">
        <f>ROW(A219)</f>
        <v>219</v>
      </c>
      <c r="F227" t="str">
        <f>IF(F219&lt;&gt;"",F219,"")</f>
        <v>Новый раздел</v>
      </c>
      <c r="G227" t="str">
        <f>IF(G219&lt;&gt;"",G219,"")</f>
        <v>Вывоз мусора</v>
      </c>
      <c r="H227">
        <v>0</v>
      </c>
      <c r="O227">
        <f t="shared" ref="O227:T227" si="146">ROUND(AB227,2)</f>
        <v>19491.2</v>
      </c>
      <c r="P227">
        <f t="shared" si="146"/>
        <v>0</v>
      </c>
      <c r="Q227">
        <f t="shared" si="146"/>
        <v>17957.3</v>
      </c>
      <c r="R227">
        <f t="shared" si="146"/>
        <v>9670.9</v>
      </c>
      <c r="S227">
        <f t="shared" si="146"/>
        <v>1533.9</v>
      </c>
      <c r="T227">
        <f t="shared" si="146"/>
        <v>0</v>
      </c>
      <c r="U227">
        <f>AH227</f>
        <v>10.199999999999999</v>
      </c>
      <c r="V227">
        <f>AI227</f>
        <v>0</v>
      </c>
      <c r="W227">
        <f>ROUND(AJ227,2)</f>
        <v>0</v>
      </c>
      <c r="X227">
        <f>ROUND(AK227,2)</f>
        <v>1073.73</v>
      </c>
      <c r="Y227">
        <f>ROUND(AL227,2)</f>
        <v>153.38999999999999</v>
      </c>
      <c r="AB227">
        <f>ROUND(SUMIF(AA223:AA225,"=31628898",O223:O225),2)</f>
        <v>19491.2</v>
      </c>
      <c r="AC227">
        <f>ROUND(SUMIF(AA223:AA225,"=31628898",P223:P225),2)</f>
        <v>0</v>
      </c>
      <c r="AD227">
        <f>ROUND(SUMIF(AA223:AA225,"=31628898",Q223:Q225),2)</f>
        <v>17957.3</v>
      </c>
      <c r="AE227">
        <f>ROUND(SUMIF(AA223:AA225,"=31628898",R223:R225),2)</f>
        <v>9670.9</v>
      </c>
      <c r="AF227">
        <f>ROUND(SUMIF(AA223:AA225,"=31628898",S223:S225),2)</f>
        <v>1533.9</v>
      </c>
      <c r="AG227">
        <f>ROUND(SUMIF(AA223:AA225,"=31628898",T223:T225),2)</f>
        <v>0</v>
      </c>
      <c r="AH227">
        <f>SUMIF(AA223:AA225,"=31628898",U223:U225)</f>
        <v>10.199999999999999</v>
      </c>
      <c r="AI227">
        <f>SUMIF(AA223:AA225,"=31628898",V223:V225)</f>
        <v>0</v>
      </c>
      <c r="AJ227">
        <f>ROUND(SUMIF(AA223:AA225,"=31628898",W223:W225),2)</f>
        <v>0</v>
      </c>
      <c r="AK227">
        <f>ROUND(SUMIF(AA223:AA225,"=31628898",X223:X225),2)</f>
        <v>1073.73</v>
      </c>
      <c r="AL227">
        <f>ROUND(SUMIF(AA223:AA225,"=31628898",Y223:Y225),2)</f>
        <v>153.38999999999999</v>
      </c>
      <c r="AO227">
        <f t="shared" ref="AO227:BD227" si="147">ROUND(BX227,2)</f>
        <v>0</v>
      </c>
      <c r="AP227">
        <f t="shared" si="147"/>
        <v>0</v>
      </c>
      <c r="AQ227">
        <f t="shared" si="147"/>
        <v>0</v>
      </c>
      <c r="AR227">
        <f t="shared" si="147"/>
        <v>20718.32</v>
      </c>
      <c r="AS227">
        <f t="shared" si="147"/>
        <v>0</v>
      </c>
      <c r="AT227">
        <f t="shared" si="147"/>
        <v>0</v>
      </c>
      <c r="AU227">
        <f t="shared" si="147"/>
        <v>20718.32</v>
      </c>
      <c r="AV227">
        <f t="shared" si="147"/>
        <v>0</v>
      </c>
      <c r="AW227">
        <f t="shared" si="147"/>
        <v>0</v>
      </c>
      <c r="AX227">
        <f t="shared" si="147"/>
        <v>0</v>
      </c>
      <c r="AY227">
        <f t="shared" si="147"/>
        <v>0</v>
      </c>
      <c r="AZ227">
        <f t="shared" si="147"/>
        <v>0</v>
      </c>
      <c r="BA227">
        <f t="shared" si="147"/>
        <v>0</v>
      </c>
      <c r="BB227">
        <f t="shared" si="147"/>
        <v>0</v>
      </c>
      <c r="BC227">
        <f t="shared" si="147"/>
        <v>0</v>
      </c>
      <c r="BD227">
        <f t="shared" si="147"/>
        <v>0</v>
      </c>
      <c r="BX227">
        <f>ROUND(SUMIF(AA223:AA225,"=31628898",FQ223:FQ225),2)</f>
        <v>0</v>
      </c>
      <c r="BY227">
        <f>ROUND(SUMIF(AA223:AA225,"=31628898",FR223:FR225),2)</f>
        <v>0</v>
      </c>
      <c r="BZ227">
        <f>ROUND(SUMIF(AA223:AA225,"=31628898",GL223:GL225),2)</f>
        <v>0</v>
      </c>
      <c r="CA227">
        <f>ROUND(SUMIF(AA223:AA225,"=31628898",GM223:GM225),2)</f>
        <v>20718.32</v>
      </c>
      <c r="CB227">
        <f>ROUND(SUMIF(AA223:AA225,"=31628898",GN223:GN225),2)</f>
        <v>0</v>
      </c>
      <c r="CC227">
        <f>ROUND(SUMIF(AA223:AA225,"=31628898",GO223:GO225),2)</f>
        <v>0</v>
      </c>
      <c r="CD227">
        <f>ROUND(SUMIF(AA223:AA225,"=31628898",GP223:GP225),2)</f>
        <v>20718.32</v>
      </c>
      <c r="CE227">
        <f>AC227-BX227</f>
        <v>0</v>
      </c>
      <c r="CF227">
        <f>AC227-BY227</f>
        <v>0</v>
      </c>
      <c r="CG227">
        <f>BX227-BZ227</f>
        <v>0</v>
      </c>
      <c r="CH227">
        <f>AC227-BX227-BY227+BZ227</f>
        <v>0</v>
      </c>
      <c r="CI227">
        <f>BY227-BZ227</f>
        <v>0</v>
      </c>
      <c r="CJ227">
        <f>ROUND(SUMIF(AA223:AA225,"=31628898",GX223:GX225),2)</f>
        <v>0</v>
      </c>
      <c r="CK227">
        <f>ROUND(SUMIF(AA223:AA225,"=31628898",GY223:GY225),2)</f>
        <v>0</v>
      </c>
      <c r="CL227">
        <f>ROUND(SUMIF(AA223:AA225,"=31628898",GZ223:GZ225),2)</f>
        <v>0</v>
      </c>
      <c r="CM227">
        <f>ROUND(SUMIF(AA223:AA225,"=31628898",HD223:HD225),2)</f>
        <v>0</v>
      </c>
      <c r="GX227">
        <v>0</v>
      </c>
    </row>
    <row r="229" spans="1:245" x14ac:dyDescent="0.25">
      <c r="A229">
        <v>50</v>
      </c>
      <c r="B229">
        <v>0</v>
      </c>
      <c r="C229">
        <v>0</v>
      </c>
      <c r="D229">
        <v>1</v>
      </c>
      <c r="E229">
        <v>201</v>
      </c>
      <c r="F229">
        <f>ROUND(Source!O227,O229)</f>
        <v>19491.2</v>
      </c>
      <c r="G229" t="s">
        <v>40</v>
      </c>
      <c r="H229" t="s">
        <v>41</v>
      </c>
      <c r="K229">
        <v>201</v>
      </c>
      <c r="L229">
        <v>1</v>
      </c>
      <c r="M229">
        <v>3</v>
      </c>
      <c r="N229" t="s">
        <v>3</v>
      </c>
      <c r="O229">
        <v>2</v>
      </c>
      <c r="W229">
        <v>19491.2</v>
      </c>
      <c r="X229">
        <v>1</v>
      </c>
      <c r="Y229">
        <v>19491.2</v>
      </c>
    </row>
    <row r="230" spans="1:245" x14ac:dyDescent="0.25">
      <c r="A230">
        <v>50</v>
      </c>
      <c r="B230">
        <v>0</v>
      </c>
      <c r="C230">
        <v>0</v>
      </c>
      <c r="D230">
        <v>1</v>
      </c>
      <c r="E230">
        <v>202</v>
      </c>
      <c r="F230">
        <f>ROUND(Source!P227,O230)</f>
        <v>0</v>
      </c>
      <c r="G230" t="s">
        <v>42</v>
      </c>
      <c r="H230" t="s">
        <v>43</v>
      </c>
      <c r="K230">
        <v>202</v>
      </c>
      <c r="L230">
        <v>2</v>
      </c>
      <c r="M230">
        <v>3</v>
      </c>
      <c r="N230" t="s">
        <v>3</v>
      </c>
      <c r="O230">
        <v>2</v>
      </c>
      <c r="W230">
        <v>0</v>
      </c>
      <c r="X230">
        <v>1</v>
      </c>
      <c r="Y230">
        <v>0</v>
      </c>
    </row>
    <row r="231" spans="1:245" x14ac:dyDescent="0.25">
      <c r="A231">
        <v>50</v>
      </c>
      <c r="B231">
        <v>0</v>
      </c>
      <c r="C231">
        <v>0</v>
      </c>
      <c r="D231">
        <v>1</v>
      </c>
      <c r="E231">
        <v>222</v>
      </c>
      <c r="F231">
        <f>ROUND(Source!AO227,O231)</f>
        <v>0</v>
      </c>
      <c r="G231" t="s">
        <v>44</v>
      </c>
      <c r="H231" t="s">
        <v>45</v>
      </c>
      <c r="K231">
        <v>222</v>
      </c>
      <c r="L231">
        <v>3</v>
      </c>
      <c r="M231">
        <v>3</v>
      </c>
      <c r="N231" t="s">
        <v>3</v>
      </c>
      <c r="O231">
        <v>2</v>
      </c>
      <c r="W231">
        <v>0</v>
      </c>
      <c r="X231">
        <v>1</v>
      </c>
      <c r="Y231">
        <v>0</v>
      </c>
    </row>
    <row r="232" spans="1:245" x14ac:dyDescent="0.25">
      <c r="A232">
        <v>50</v>
      </c>
      <c r="B232">
        <v>0</v>
      </c>
      <c r="C232">
        <v>0</v>
      </c>
      <c r="D232">
        <v>1</v>
      </c>
      <c r="E232">
        <v>225</v>
      </c>
      <c r="F232">
        <f>ROUND(Source!AV227,O232)</f>
        <v>0</v>
      </c>
      <c r="G232" t="s">
        <v>46</v>
      </c>
      <c r="H232" t="s">
        <v>47</v>
      </c>
      <c r="K232">
        <v>225</v>
      </c>
      <c r="L232">
        <v>4</v>
      </c>
      <c r="M232">
        <v>3</v>
      </c>
      <c r="N232" t="s">
        <v>3</v>
      </c>
      <c r="O232">
        <v>2</v>
      </c>
      <c r="W232">
        <v>0</v>
      </c>
      <c r="X232">
        <v>1</v>
      </c>
      <c r="Y232">
        <v>0</v>
      </c>
    </row>
    <row r="233" spans="1:245" x14ac:dyDescent="0.25">
      <c r="A233">
        <v>50</v>
      </c>
      <c r="B233">
        <v>0</v>
      </c>
      <c r="C233">
        <v>0</v>
      </c>
      <c r="D233">
        <v>1</v>
      </c>
      <c r="E233">
        <v>226</v>
      </c>
      <c r="F233">
        <f>ROUND(Source!AW227,O233)</f>
        <v>0</v>
      </c>
      <c r="G233" t="s">
        <v>48</v>
      </c>
      <c r="H233" t="s">
        <v>49</v>
      </c>
      <c r="K233">
        <v>226</v>
      </c>
      <c r="L233">
        <v>5</v>
      </c>
      <c r="M233">
        <v>3</v>
      </c>
      <c r="N233" t="s">
        <v>3</v>
      </c>
      <c r="O233">
        <v>2</v>
      </c>
      <c r="W233">
        <v>0</v>
      </c>
      <c r="X233">
        <v>1</v>
      </c>
      <c r="Y233">
        <v>0</v>
      </c>
    </row>
    <row r="234" spans="1:245" x14ac:dyDescent="0.25">
      <c r="A234">
        <v>50</v>
      </c>
      <c r="B234">
        <v>0</v>
      </c>
      <c r="C234">
        <v>0</v>
      </c>
      <c r="D234">
        <v>1</v>
      </c>
      <c r="E234">
        <v>227</v>
      </c>
      <c r="F234">
        <f>ROUND(Source!AX227,O234)</f>
        <v>0</v>
      </c>
      <c r="G234" t="s">
        <v>50</v>
      </c>
      <c r="H234" t="s">
        <v>51</v>
      </c>
      <c r="K234">
        <v>227</v>
      </c>
      <c r="L234">
        <v>6</v>
      </c>
      <c r="M234">
        <v>3</v>
      </c>
      <c r="N234" t="s">
        <v>3</v>
      </c>
      <c r="O234">
        <v>2</v>
      </c>
      <c r="W234">
        <v>0</v>
      </c>
      <c r="X234">
        <v>1</v>
      </c>
      <c r="Y234">
        <v>0</v>
      </c>
    </row>
    <row r="235" spans="1:245" x14ac:dyDescent="0.25">
      <c r="A235">
        <v>50</v>
      </c>
      <c r="B235">
        <v>0</v>
      </c>
      <c r="C235">
        <v>0</v>
      </c>
      <c r="D235">
        <v>1</v>
      </c>
      <c r="E235">
        <v>228</v>
      </c>
      <c r="F235">
        <f>ROUND(Source!AY227,O235)</f>
        <v>0</v>
      </c>
      <c r="G235" t="s">
        <v>52</v>
      </c>
      <c r="H235" t="s">
        <v>53</v>
      </c>
      <c r="K235">
        <v>228</v>
      </c>
      <c r="L235">
        <v>7</v>
      </c>
      <c r="M235">
        <v>3</v>
      </c>
      <c r="N235" t="s">
        <v>3</v>
      </c>
      <c r="O235">
        <v>2</v>
      </c>
      <c r="W235">
        <v>0</v>
      </c>
      <c r="X235">
        <v>1</v>
      </c>
      <c r="Y235">
        <v>0</v>
      </c>
    </row>
    <row r="236" spans="1:245" x14ac:dyDescent="0.25">
      <c r="A236">
        <v>50</v>
      </c>
      <c r="B236">
        <v>0</v>
      </c>
      <c r="C236">
        <v>0</v>
      </c>
      <c r="D236">
        <v>1</v>
      </c>
      <c r="E236">
        <v>216</v>
      </c>
      <c r="F236">
        <f>ROUND(Source!AP227,O236)</f>
        <v>0</v>
      </c>
      <c r="G236" t="s">
        <v>54</v>
      </c>
      <c r="H236" t="s">
        <v>55</v>
      </c>
      <c r="K236">
        <v>216</v>
      </c>
      <c r="L236">
        <v>8</v>
      </c>
      <c r="M236">
        <v>3</v>
      </c>
      <c r="N236" t="s">
        <v>3</v>
      </c>
      <c r="O236">
        <v>2</v>
      </c>
      <c r="W236">
        <v>0</v>
      </c>
      <c r="X236">
        <v>1</v>
      </c>
      <c r="Y236">
        <v>0</v>
      </c>
    </row>
    <row r="237" spans="1:245" x14ac:dyDescent="0.25">
      <c r="A237">
        <v>50</v>
      </c>
      <c r="B237">
        <v>0</v>
      </c>
      <c r="C237">
        <v>0</v>
      </c>
      <c r="D237">
        <v>1</v>
      </c>
      <c r="E237">
        <v>223</v>
      </c>
      <c r="F237">
        <f>ROUND(Source!AQ227,O237)</f>
        <v>0</v>
      </c>
      <c r="G237" t="s">
        <v>56</v>
      </c>
      <c r="H237" t="s">
        <v>57</v>
      </c>
      <c r="K237">
        <v>223</v>
      </c>
      <c r="L237">
        <v>9</v>
      </c>
      <c r="M237">
        <v>3</v>
      </c>
      <c r="N237" t="s">
        <v>3</v>
      </c>
      <c r="O237">
        <v>2</v>
      </c>
      <c r="W237">
        <v>0</v>
      </c>
      <c r="X237">
        <v>1</v>
      </c>
      <c r="Y237">
        <v>0</v>
      </c>
    </row>
    <row r="238" spans="1:245" x14ac:dyDescent="0.25">
      <c r="A238">
        <v>50</v>
      </c>
      <c r="B238">
        <v>0</v>
      </c>
      <c r="C238">
        <v>0</v>
      </c>
      <c r="D238">
        <v>1</v>
      </c>
      <c r="E238">
        <v>229</v>
      </c>
      <c r="F238">
        <f>ROUND(Source!AZ227,O238)</f>
        <v>0</v>
      </c>
      <c r="G238" t="s">
        <v>58</v>
      </c>
      <c r="H238" t="s">
        <v>59</v>
      </c>
      <c r="K238">
        <v>229</v>
      </c>
      <c r="L238">
        <v>10</v>
      </c>
      <c r="M238">
        <v>3</v>
      </c>
      <c r="N238" t="s">
        <v>3</v>
      </c>
      <c r="O238">
        <v>2</v>
      </c>
      <c r="W238">
        <v>0</v>
      </c>
      <c r="X238">
        <v>1</v>
      </c>
      <c r="Y238">
        <v>0</v>
      </c>
    </row>
    <row r="239" spans="1:245" x14ac:dyDescent="0.25">
      <c r="A239">
        <v>50</v>
      </c>
      <c r="B239">
        <v>0</v>
      </c>
      <c r="C239">
        <v>0</v>
      </c>
      <c r="D239">
        <v>1</v>
      </c>
      <c r="E239">
        <v>203</v>
      </c>
      <c r="F239">
        <f>ROUND(Source!Q227,O239)</f>
        <v>17957.3</v>
      </c>
      <c r="G239" t="s">
        <v>60</v>
      </c>
      <c r="H239" t="s">
        <v>61</v>
      </c>
      <c r="K239">
        <v>203</v>
      </c>
      <c r="L239">
        <v>11</v>
      </c>
      <c r="M239">
        <v>3</v>
      </c>
      <c r="N239" t="s">
        <v>3</v>
      </c>
      <c r="O239">
        <v>2</v>
      </c>
      <c r="W239">
        <v>17957.3</v>
      </c>
      <c r="X239">
        <v>1</v>
      </c>
      <c r="Y239">
        <v>17957.3</v>
      </c>
    </row>
    <row r="240" spans="1:245" x14ac:dyDescent="0.25">
      <c r="A240">
        <v>50</v>
      </c>
      <c r="B240">
        <v>0</v>
      </c>
      <c r="C240">
        <v>0</v>
      </c>
      <c r="D240">
        <v>1</v>
      </c>
      <c r="E240">
        <v>231</v>
      </c>
      <c r="F240">
        <f>ROUND(Source!BB227,O240)</f>
        <v>0</v>
      </c>
      <c r="G240" t="s">
        <v>62</v>
      </c>
      <c r="H240" t="s">
        <v>63</v>
      </c>
      <c r="K240">
        <v>231</v>
      </c>
      <c r="L240">
        <v>12</v>
      </c>
      <c r="M240">
        <v>3</v>
      </c>
      <c r="N240" t="s">
        <v>3</v>
      </c>
      <c r="O240">
        <v>2</v>
      </c>
      <c r="W240">
        <v>0</v>
      </c>
      <c r="X240">
        <v>1</v>
      </c>
      <c r="Y240">
        <v>0</v>
      </c>
    </row>
    <row r="241" spans="1:25" x14ac:dyDescent="0.25">
      <c r="A241">
        <v>50</v>
      </c>
      <c r="B241">
        <v>0</v>
      </c>
      <c r="C241">
        <v>0</v>
      </c>
      <c r="D241">
        <v>1</v>
      </c>
      <c r="E241">
        <v>204</v>
      </c>
      <c r="F241">
        <f>ROUND(Source!R227,O241)</f>
        <v>9670.9</v>
      </c>
      <c r="G241" t="s">
        <v>64</v>
      </c>
      <c r="H241" t="s">
        <v>65</v>
      </c>
      <c r="K241">
        <v>204</v>
      </c>
      <c r="L241">
        <v>13</v>
      </c>
      <c r="M241">
        <v>3</v>
      </c>
      <c r="N241" t="s">
        <v>3</v>
      </c>
      <c r="O241">
        <v>2</v>
      </c>
      <c r="W241">
        <v>9670.9</v>
      </c>
      <c r="X241">
        <v>1</v>
      </c>
      <c r="Y241">
        <v>9670.9</v>
      </c>
    </row>
    <row r="242" spans="1:25" x14ac:dyDescent="0.25">
      <c r="A242">
        <v>50</v>
      </c>
      <c r="B242">
        <v>0</v>
      </c>
      <c r="C242">
        <v>0</v>
      </c>
      <c r="D242">
        <v>1</v>
      </c>
      <c r="E242">
        <v>205</v>
      </c>
      <c r="F242">
        <f>ROUND(Source!S227,O242)</f>
        <v>1533.9</v>
      </c>
      <c r="G242" t="s">
        <v>66</v>
      </c>
      <c r="H242" t="s">
        <v>67</v>
      </c>
      <c r="K242">
        <v>205</v>
      </c>
      <c r="L242">
        <v>14</v>
      </c>
      <c r="M242">
        <v>3</v>
      </c>
      <c r="N242" t="s">
        <v>3</v>
      </c>
      <c r="O242">
        <v>2</v>
      </c>
      <c r="W242">
        <v>1533.9</v>
      </c>
      <c r="X242">
        <v>1</v>
      </c>
      <c r="Y242">
        <v>1533.9</v>
      </c>
    </row>
    <row r="243" spans="1:25" x14ac:dyDescent="0.25">
      <c r="A243">
        <v>50</v>
      </c>
      <c r="B243">
        <v>0</v>
      </c>
      <c r="C243">
        <v>0</v>
      </c>
      <c r="D243">
        <v>1</v>
      </c>
      <c r="E243">
        <v>232</v>
      </c>
      <c r="F243">
        <f>ROUND(Source!BC227,O243)</f>
        <v>0</v>
      </c>
      <c r="G243" t="s">
        <v>68</v>
      </c>
      <c r="H243" t="s">
        <v>69</v>
      </c>
      <c r="K243">
        <v>232</v>
      </c>
      <c r="L243">
        <v>15</v>
      </c>
      <c r="M243">
        <v>3</v>
      </c>
      <c r="N243" t="s">
        <v>3</v>
      </c>
      <c r="O243">
        <v>2</v>
      </c>
      <c r="W243">
        <v>0</v>
      </c>
      <c r="X243">
        <v>1</v>
      </c>
      <c r="Y243">
        <v>0</v>
      </c>
    </row>
    <row r="244" spans="1:25" x14ac:dyDescent="0.25">
      <c r="A244">
        <v>50</v>
      </c>
      <c r="B244">
        <v>0</v>
      </c>
      <c r="C244">
        <v>0</v>
      </c>
      <c r="D244">
        <v>1</v>
      </c>
      <c r="E244">
        <v>214</v>
      </c>
      <c r="F244">
        <f>ROUND(Source!AS227,O244)</f>
        <v>0</v>
      </c>
      <c r="G244" t="s">
        <v>70</v>
      </c>
      <c r="H244" t="s">
        <v>71</v>
      </c>
      <c r="K244">
        <v>214</v>
      </c>
      <c r="L244">
        <v>16</v>
      </c>
      <c r="M244">
        <v>3</v>
      </c>
      <c r="N244" t="s">
        <v>3</v>
      </c>
      <c r="O244">
        <v>2</v>
      </c>
      <c r="W244">
        <v>0</v>
      </c>
      <c r="X244">
        <v>1</v>
      </c>
      <c r="Y244">
        <v>0</v>
      </c>
    </row>
    <row r="245" spans="1:25" x14ac:dyDescent="0.25">
      <c r="A245">
        <v>50</v>
      </c>
      <c r="B245">
        <v>0</v>
      </c>
      <c r="C245">
        <v>0</v>
      </c>
      <c r="D245">
        <v>1</v>
      </c>
      <c r="E245">
        <v>215</v>
      </c>
      <c r="F245">
        <f>ROUND(Source!AT227,O245)</f>
        <v>0</v>
      </c>
      <c r="G245" t="s">
        <v>72</v>
      </c>
      <c r="H245" t="s">
        <v>73</v>
      </c>
      <c r="K245">
        <v>215</v>
      </c>
      <c r="L245">
        <v>17</v>
      </c>
      <c r="M245">
        <v>3</v>
      </c>
      <c r="N245" t="s">
        <v>3</v>
      </c>
      <c r="O245">
        <v>2</v>
      </c>
      <c r="W245">
        <v>0</v>
      </c>
      <c r="X245">
        <v>1</v>
      </c>
      <c r="Y245">
        <v>0</v>
      </c>
    </row>
    <row r="246" spans="1:25" x14ac:dyDescent="0.25">
      <c r="A246">
        <v>50</v>
      </c>
      <c r="B246">
        <v>0</v>
      </c>
      <c r="C246">
        <v>0</v>
      </c>
      <c r="D246">
        <v>1</v>
      </c>
      <c r="E246">
        <v>217</v>
      </c>
      <c r="F246">
        <f>ROUND(Source!AU227,O246)</f>
        <v>20718.32</v>
      </c>
      <c r="G246" t="s">
        <v>74</v>
      </c>
      <c r="H246" t="s">
        <v>75</v>
      </c>
      <c r="K246">
        <v>217</v>
      </c>
      <c r="L246">
        <v>18</v>
      </c>
      <c r="M246">
        <v>3</v>
      </c>
      <c r="N246" t="s">
        <v>3</v>
      </c>
      <c r="O246">
        <v>2</v>
      </c>
      <c r="W246">
        <v>20718.32</v>
      </c>
      <c r="X246">
        <v>1</v>
      </c>
      <c r="Y246">
        <v>20718.32</v>
      </c>
    </row>
    <row r="247" spans="1:25" x14ac:dyDescent="0.25">
      <c r="A247">
        <v>50</v>
      </c>
      <c r="B247">
        <v>0</v>
      </c>
      <c r="C247">
        <v>0</v>
      </c>
      <c r="D247">
        <v>1</v>
      </c>
      <c r="E247">
        <v>230</v>
      </c>
      <c r="F247">
        <f>ROUND(Source!BA227,O247)</f>
        <v>0</v>
      </c>
      <c r="G247" t="s">
        <v>76</v>
      </c>
      <c r="H247" t="s">
        <v>77</v>
      </c>
      <c r="K247">
        <v>230</v>
      </c>
      <c r="L247">
        <v>19</v>
      </c>
      <c r="M247">
        <v>3</v>
      </c>
      <c r="N247" t="s">
        <v>3</v>
      </c>
      <c r="O247">
        <v>2</v>
      </c>
      <c r="W247">
        <v>0</v>
      </c>
      <c r="X247">
        <v>1</v>
      </c>
      <c r="Y247">
        <v>0</v>
      </c>
    </row>
    <row r="248" spans="1:25" x14ac:dyDescent="0.25">
      <c r="A248">
        <v>50</v>
      </c>
      <c r="B248">
        <v>0</v>
      </c>
      <c r="C248">
        <v>0</v>
      </c>
      <c r="D248">
        <v>1</v>
      </c>
      <c r="E248">
        <v>206</v>
      </c>
      <c r="F248">
        <f>ROUND(Source!T227,O248)</f>
        <v>0</v>
      </c>
      <c r="G248" t="s">
        <v>78</v>
      </c>
      <c r="H248" t="s">
        <v>79</v>
      </c>
      <c r="K248">
        <v>206</v>
      </c>
      <c r="L248">
        <v>20</v>
      </c>
      <c r="M248">
        <v>3</v>
      </c>
      <c r="N248" t="s">
        <v>3</v>
      </c>
      <c r="O248">
        <v>2</v>
      </c>
      <c r="W248">
        <v>0</v>
      </c>
      <c r="X248">
        <v>1</v>
      </c>
      <c r="Y248">
        <v>0</v>
      </c>
    </row>
    <row r="249" spans="1:25" x14ac:dyDescent="0.25">
      <c r="A249">
        <v>50</v>
      </c>
      <c r="B249">
        <v>0</v>
      </c>
      <c r="C249">
        <v>0</v>
      </c>
      <c r="D249">
        <v>1</v>
      </c>
      <c r="E249">
        <v>207</v>
      </c>
      <c r="F249">
        <f>Source!U227</f>
        <v>10.199999999999999</v>
      </c>
      <c r="G249" t="s">
        <v>80</v>
      </c>
      <c r="H249" t="s">
        <v>81</v>
      </c>
      <c r="K249">
        <v>207</v>
      </c>
      <c r="L249">
        <v>21</v>
      </c>
      <c r="M249">
        <v>3</v>
      </c>
      <c r="N249" t="s">
        <v>3</v>
      </c>
      <c r="O249">
        <v>-1</v>
      </c>
      <c r="W249">
        <v>10.199999999999999</v>
      </c>
      <c r="X249">
        <v>1</v>
      </c>
      <c r="Y249">
        <v>10.199999999999999</v>
      </c>
    </row>
    <row r="250" spans="1:25" x14ac:dyDescent="0.25">
      <c r="A250">
        <v>50</v>
      </c>
      <c r="B250">
        <v>0</v>
      </c>
      <c r="C250">
        <v>0</v>
      </c>
      <c r="D250">
        <v>1</v>
      </c>
      <c r="E250">
        <v>208</v>
      </c>
      <c r="F250">
        <f>Source!V227</f>
        <v>0</v>
      </c>
      <c r="G250" t="s">
        <v>82</v>
      </c>
      <c r="H250" t="s">
        <v>83</v>
      </c>
      <c r="K250">
        <v>208</v>
      </c>
      <c r="L250">
        <v>22</v>
      </c>
      <c r="M250">
        <v>3</v>
      </c>
      <c r="N250" t="s">
        <v>3</v>
      </c>
      <c r="O250">
        <v>-1</v>
      </c>
      <c r="W250">
        <v>0</v>
      </c>
      <c r="X250">
        <v>1</v>
      </c>
      <c r="Y250">
        <v>0</v>
      </c>
    </row>
    <row r="251" spans="1:25" x14ac:dyDescent="0.25">
      <c r="A251">
        <v>50</v>
      </c>
      <c r="B251">
        <v>0</v>
      </c>
      <c r="C251">
        <v>0</v>
      </c>
      <c r="D251">
        <v>1</v>
      </c>
      <c r="E251">
        <v>209</v>
      </c>
      <c r="F251">
        <f>ROUND(Source!W227,O251)</f>
        <v>0</v>
      </c>
      <c r="G251" t="s">
        <v>84</v>
      </c>
      <c r="H251" t="s">
        <v>85</v>
      </c>
      <c r="K251">
        <v>209</v>
      </c>
      <c r="L251">
        <v>23</v>
      </c>
      <c r="M251">
        <v>3</v>
      </c>
      <c r="N251" t="s">
        <v>3</v>
      </c>
      <c r="O251">
        <v>2</v>
      </c>
      <c r="W251">
        <v>0</v>
      </c>
      <c r="X251">
        <v>1</v>
      </c>
      <c r="Y251">
        <v>0</v>
      </c>
    </row>
    <row r="252" spans="1:25" x14ac:dyDescent="0.25">
      <c r="A252">
        <v>50</v>
      </c>
      <c r="B252">
        <v>0</v>
      </c>
      <c r="C252">
        <v>0</v>
      </c>
      <c r="D252">
        <v>1</v>
      </c>
      <c r="E252">
        <v>233</v>
      </c>
      <c r="F252">
        <f>ROUND(Source!BD227,O252)</f>
        <v>0</v>
      </c>
      <c r="G252" t="s">
        <v>86</v>
      </c>
      <c r="H252" t="s">
        <v>87</v>
      </c>
      <c r="K252">
        <v>233</v>
      </c>
      <c r="L252">
        <v>24</v>
      </c>
      <c r="M252">
        <v>3</v>
      </c>
      <c r="N252" t="s">
        <v>3</v>
      </c>
      <c r="O252">
        <v>2</v>
      </c>
      <c r="W252">
        <v>0</v>
      </c>
      <c r="X252">
        <v>1</v>
      </c>
      <c r="Y252">
        <v>0</v>
      </c>
    </row>
    <row r="253" spans="1:25" x14ac:dyDescent="0.25">
      <c r="A253">
        <v>50</v>
      </c>
      <c r="B253">
        <v>0</v>
      </c>
      <c r="C253">
        <v>0</v>
      </c>
      <c r="D253">
        <v>1</v>
      </c>
      <c r="E253">
        <v>210</v>
      </c>
      <c r="F253">
        <f>ROUND(Source!X227,O253)</f>
        <v>1073.73</v>
      </c>
      <c r="G253" t="s">
        <v>88</v>
      </c>
      <c r="H253" t="s">
        <v>89</v>
      </c>
      <c r="K253">
        <v>210</v>
      </c>
      <c r="L253">
        <v>25</v>
      </c>
      <c r="M253">
        <v>3</v>
      </c>
      <c r="N253" t="s">
        <v>3</v>
      </c>
      <c r="O253">
        <v>2</v>
      </c>
      <c r="W253">
        <v>1073.73</v>
      </c>
      <c r="X253">
        <v>1</v>
      </c>
      <c r="Y253">
        <v>1073.73</v>
      </c>
    </row>
    <row r="254" spans="1:25" x14ac:dyDescent="0.25">
      <c r="A254">
        <v>50</v>
      </c>
      <c r="B254">
        <v>0</v>
      </c>
      <c r="C254">
        <v>0</v>
      </c>
      <c r="D254">
        <v>1</v>
      </c>
      <c r="E254">
        <v>211</v>
      </c>
      <c r="F254">
        <f>ROUND(Source!Y227,O254)</f>
        <v>153.38999999999999</v>
      </c>
      <c r="G254" t="s">
        <v>90</v>
      </c>
      <c r="H254" t="s">
        <v>91</v>
      </c>
      <c r="K254">
        <v>211</v>
      </c>
      <c r="L254">
        <v>26</v>
      </c>
      <c r="M254">
        <v>3</v>
      </c>
      <c r="N254" t="s">
        <v>3</v>
      </c>
      <c r="O254">
        <v>2</v>
      </c>
      <c r="W254">
        <v>153.38999999999999</v>
      </c>
      <c r="X254">
        <v>1</v>
      </c>
      <c r="Y254">
        <v>153.38999999999999</v>
      </c>
    </row>
    <row r="255" spans="1:25" x14ac:dyDescent="0.25">
      <c r="A255">
        <v>50</v>
      </c>
      <c r="B255">
        <v>0</v>
      </c>
      <c r="C255">
        <v>0</v>
      </c>
      <c r="D255">
        <v>1</v>
      </c>
      <c r="E255">
        <v>224</v>
      </c>
      <c r="F255">
        <f>ROUND(Source!AR227,O255)</f>
        <v>20718.32</v>
      </c>
      <c r="G255" t="s">
        <v>92</v>
      </c>
      <c r="H255" t="s">
        <v>93</v>
      </c>
      <c r="K255">
        <v>224</v>
      </c>
      <c r="L255">
        <v>27</v>
      </c>
      <c r="M255">
        <v>3</v>
      </c>
      <c r="N255" t="s">
        <v>3</v>
      </c>
      <c r="O255">
        <v>2</v>
      </c>
      <c r="W255">
        <v>20718.32</v>
      </c>
      <c r="X255">
        <v>1</v>
      </c>
      <c r="Y255">
        <v>20718.32</v>
      </c>
    </row>
    <row r="257" spans="1:206" x14ac:dyDescent="0.25">
      <c r="A257">
        <v>51</v>
      </c>
      <c r="B257">
        <f>B20</f>
        <v>1</v>
      </c>
      <c r="C257">
        <f>A20</f>
        <v>3</v>
      </c>
      <c r="D257">
        <f>ROW(A20)</f>
        <v>20</v>
      </c>
      <c r="F257" t="str">
        <f>IF(F20&lt;&gt;"",F20,"")</f>
        <v/>
      </c>
      <c r="G257" t="str">
        <f>IF(G20&lt;&gt;"",G20,"")</f>
        <v>Новая локальная смета</v>
      </c>
      <c r="H257">
        <v>0</v>
      </c>
      <c r="O257">
        <f t="shared" ref="O257:T257" si="148">ROUND(O110+O189+O227+AB257,2)</f>
        <v>1850989.23</v>
      </c>
      <c r="P257">
        <f t="shared" si="148"/>
        <v>1633385.06</v>
      </c>
      <c r="Q257">
        <f t="shared" si="148"/>
        <v>22072.959999999999</v>
      </c>
      <c r="R257">
        <f t="shared" si="148"/>
        <v>10930.15</v>
      </c>
      <c r="S257">
        <f t="shared" si="148"/>
        <v>195531.21</v>
      </c>
      <c r="T257">
        <f t="shared" si="148"/>
        <v>0</v>
      </c>
      <c r="U257">
        <f>U110+U189+U227+AH257</f>
        <v>631.04831000000013</v>
      </c>
      <c r="V257">
        <f>V110+V189+V227+AI257</f>
        <v>0</v>
      </c>
      <c r="W257">
        <f>ROUND(W110+W189+W227+AJ257,2)</f>
        <v>0</v>
      </c>
      <c r="X257">
        <f>ROUND(X110+X189+X227+AK257,2)</f>
        <v>136871.87</v>
      </c>
      <c r="Y257">
        <f>ROUND(Y110+Y189+Y227+AL257,2)</f>
        <v>19553.13</v>
      </c>
      <c r="AO257">
        <f t="shared" ref="AO257:BD257" si="149">ROUND(AO110+AO189+AO227+BX257,2)</f>
        <v>0</v>
      </c>
      <c r="AP257">
        <f t="shared" si="149"/>
        <v>0</v>
      </c>
      <c r="AQ257">
        <f t="shared" si="149"/>
        <v>0</v>
      </c>
      <c r="AR257">
        <f t="shared" si="149"/>
        <v>2008774.21</v>
      </c>
      <c r="AS257">
        <f t="shared" si="149"/>
        <v>0</v>
      </c>
      <c r="AT257">
        <f t="shared" si="149"/>
        <v>0</v>
      </c>
      <c r="AU257">
        <f t="shared" si="149"/>
        <v>2008774.21</v>
      </c>
      <c r="AV257">
        <f t="shared" si="149"/>
        <v>1633385.06</v>
      </c>
      <c r="AW257">
        <f t="shared" si="149"/>
        <v>1633385.06</v>
      </c>
      <c r="AX257">
        <f t="shared" si="149"/>
        <v>0</v>
      </c>
      <c r="AY257">
        <f t="shared" si="149"/>
        <v>1633385.06</v>
      </c>
      <c r="AZ257">
        <f t="shared" si="149"/>
        <v>0</v>
      </c>
      <c r="BA257">
        <f t="shared" si="149"/>
        <v>0</v>
      </c>
      <c r="BB257">
        <f t="shared" si="149"/>
        <v>0</v>
      </c>
      <c r="BC257">
        <f t="shared" si="149"/>
        <v>0</v>
      </c>
      <c r="BD257">
        <f t="shared" si="149"/>
        <v>0</v>
      </c>
      <c r="GX257">
        <v>0</v>
      </c>
    </row>
    <row r="259" spans="1:206" x14ac:dyDescent="0.25">
      <c r="A259">
        <v>50</v>
      </c>
      <c r="B259">
        <v>0</v>
      </c>
      <c r="C259">
        <v>0</v>
      </c>
      <c r="D259">
        <v>1</v>
      </c>
      <c r="E259">
        <v>201</v>
      </c>
      <c r="F259">
        <f>ROUND(Source!O257,O259)</f>
        <v>1850989.23</v>
      </c>
      <c r="G259" t="s">
        <v>40</v>
      </c>
      <c r="H259" t="s">
        <v>41</v>
      </c>
      <c r="K259">
        <v>201</v>
      </c>
      <c r="L259">
        <v>1</v>
      </c>
      <c r="M259">
        <v>3</v>
      </c>
      <c r="N259" t="s">
        <v>3</v>
      </c>
      <c r="O259">
        <v>2</v>
      </c>
      <c r="W259">
        <v>1850989.23</v>
      </c>
      <c r="X259">
        <v>1</v>
      </c>
      <c r="Y259">
        <v>1850989.23</v>
      </c>
    </row>
    <row r="260" spans="1:206" x14ac:dyDescent="0.25">
      <c r="A260">
        <v>50</v>
      </c>
      <c r="B260">
        <v>0</v>
      </c>
      <c r="C260">
        <v>0</v>
      </c>
      <c r="D260">
        <v>1</v>
      </c>
      <c r="E260">
        <v>202</v>
      </c>
      <c r="F260">
        <f>ROUND(Source!P257,O260)</f>
        <v>1633385.06</v>
      </c>
      <c r="G260" t="s">
        <v>42</v>
      </c>
      <c r="H260" t="s">
        <v>43</v>
      </c>
      <c r="K260">
        <v>202</v>
      </c>
      <c r="L260">
        <v>2</v>
      </c>
      <c r="M260">
        <v>3</v>
      </c>
      <c r="N260" t="s">
        <v>3</v>
      </c>
      <c r="O260">
        <v>2</v>
      </c>
      <c r="W260">
        <v>1633385.06</v>
      </c>
      <c r="X260">
        <v>1</v>
      </c>
      <c r="Y260">
        <v>1633385.06</v>
      </c>
    </row>
    <row r="261" spans="1:206" x14ac:dyDescent="0.25">
      <c r="A261">
        <v>50</v>
      </c>
      <c r="B261">
        <v>0</v>
      </c>
      <c r="C261">
        <v>0</v>
      </c>
      <c r="D261">
        <v>1</v>
      </c>
      <c r="E261">
        <v>222</v>
      </c>
      <c r="F261">
        <f>ROUND(Source!AO257,O261)</f>
        <v>0</v>
      </c>
      <c r="G261" t="s">
        <v>44</v>
      </c>
      <c r="H261" t="s">
        <v>45</v>
      </c>
      <c r="K261">
        <v>222</v>
      </c>
      <c r="L261">
        <v>3</v>
      </c>
      <c r="M261">
        <v>3</v>
      </c>
      <c r="N261" t="s">
        <v>3</v>
      </c>
      <c r="O261">
        <v>2</v>
      </c>
      <c r="W261">
        <v>0</v>
      </c>
      <c r="X261">
        <v>1</v>
      </c>
      <c r="Y261">
        <v>0</v>
      </c>
    </row>
    <row r="262" spans="1:206" x14ac:dyDescent="0.25">
      <c r="A262">
        <v>50</v>
      </c>
      <c r="B262">
        <v>0</v>
      </c>
      <c r="C262">
        <v>0</v>
      </c>
      <c r="D262">
        <v>1</v>
      </c>
      <c r="E262">
        <v>225</v>
      </c>
      <c r="F262">
        <f>ROUND(Source!AV257,O262)</f>
        <v>1633385.06</v>
      </c>
      <c r="G262" t="s">
        <v>46</v>
      </c>
      <c r="H262" t="s">
        <v>47</v>
      </c>
      <c r="K262">
        <v>225</v>
      </c>
      <c r="L262">
        <v>4</v>
      </c>
      <c r="M262">
        <v>3</v>
      </c>
      <c r="N262" t="s">
        <v>3</v>
      </c>
      <c r="O262">
        <v>2</v>
      </c>
      <c r="W262">
        <v>1633385.06</v>
      </c>
      <c r="X262">
        <v>1</v>
      </c>
      <c r="Y262">
        <v>1633385.06</v>
      </c>
    </row>
    <row r="263" spans="1:206" x14ac:dyDescent="0.25">
      <c r="A263">
        <v>50</v>
      </c>
      <c r="B263">
        <v>0</v>
      </c>
      <c r="C263">
        <v>0</v>
      </c>
      <c r="D263">
        <v>1</v>
      </c>
      <c r="E263">
        <v>226</v>
      </c>
      <c r="F263">
        <f>ROUND(Source!AW257,O263)</f>
        <v>1633385.06</v>
      </c>
      <c r="G263" t="s">
        <v>48</v>
      </c>
      <c r="H263" t="s">
        <v>49</v>
      </c>
      <c r="K263">
        <v>226</v>
      </c>
      <c r="L263">
        <v>5</v>
      </c>
      <c r="M263">
        <v>3</v>
      </c>
      <c r="N263" t="s">
        <v>3</v>
      </c>
      <c r="O263">
        <v>2</v>
      </c>
      <c r="W263">
        <v>1633385.06</v>
      </c>
      <c r="X263">
        <v>1</v>
      </c>
      <c r="Y263">
        <v>1633385.06</v>
      </c>
    </row>
    <row r="264" spans="1:206" x14ac:dyDescent="0.25">
      <c r="A264">
        <v>50</v>
      </c>
      <c r="B264">
        <v>0</v>
      </c>
      <c r="C264">
        <v>0</v>
      </c>
      <c r="D264">
        <v>1</v>
      </c>
      <c r="E264">
        <v>227</v>
      </c>
      <c r="F264">
        <f>ROUND(Source!AX257,O264)</f>
        <v>0</v>
      </c>
      <c r="G264" t="s">
        <v>50</v>
      </c>
      <c r="H264" t="s">
        <v>51</v>
      </c>
      <c r="K264">
        <v>227</v>
      </c>
      <c r="L264">
        <v>6</v>
      </c>
      <c r="M264">
        <v>3</v>
      </c>
      <c r="N264" t="s">
        <v>3</v>
      </c>
      <c r="O264">
        <v>2</v>
      </c>
      <c r="W264">
        <v>0</v>
      </c>
      <c r="X264">
        <v>1</v>
      </c>
      <c r="Y264">
        <v>0</v>
      </c>
    </row>
    <row r="265" spans="1:206" x14ac:dyDescent="0.25">
      <c r="A265">
        <v>50</v>
      </c>
      <c r="B265">
        <v>0</v>
      </c>
      <c r="C265">
        <v>0</v>
      </c>
      <c r="D265">
        <v>1</v>
      </c>
      <c r="E265">
        <v>228</v>
      </c>
      <c r="F265">
        <f>ROUND(Source!AY257,O265)</f>
        <v>1633385.06</v>
      </c>
      <c r="G265" t="s">
        <v>52</v>
      </c>
      <c r="H265" t="s">
        <v>53</v>
      </c>
      <c r="K265">
        <v>228</v>
      </c>
      <c r="L265">
        <v>7</v>
      </c>
      <c r="M265">
        <v>3</v>
      </c>
      <c r="N265" t="s">
        <v>3</v>
      </c>
      <c r="O265">
        <v>2</v>
      </c>
      <c r="W265">
        <v>1633385.06</v>
      </c>
      <c r="X265">
        <v>1</v>
      </c>
      <c r="Y265">
        <v>1633385.06</v>
      </c>
    </row>
    <row r="266" spans="1:206" x14ac:dyDescent="0.25">
      <c r="A266">
        <v>50</v>
      </c>
      <c r="B266">
        <v>0</v>
      </c>
      <c r="C266">
        <v>0</v>
      </c>
      <c r="D266">
        <v>1</v>
      </c>
      <c r="E266">
        <v>216</v>
      </c>
      <c r="F266">
        <f>ROUND(Source!AP257,O266)</f>
        <v>0</v>
      </c>
      <c r="G266" t="s">
        <v>54</v>
      </c>
      <c r="H266" t="s">
        <v>55</v>
      </c>
      <c r="K266">
        <v>216</v>
      </c>
      <c r="L266">
        <v>8</v>
      </c>
      <c r="M266">
        <v>3</v>
      </c>
      <c r="N266" t="s">
        <v>3</v>
      </c>
      <c r="O266">
        <v>2</v>
      </c>
      <c r="W266">
        <v>0</v>
      </c>
      <c r="X266">
        <v>1</v>
      </c>
      <c r="Y266">
        <v>0</v>
      </c>
    </row>
    <row r="267" spans="1:206" x14ac:dyDescent="0.25">
      <c r="A267">
        <v>50</v>
      </c>
      <c r="B267">
        <v>0</v>
      </c>
      <c r="C267">
        <v>0</v>
      </c>
      <c r="D267">
        <v>1</v>
      </c>
      <c r="E267">
        <v>223</v>
      </c>
      <c r="F267">
        <f>ROUND(Source!AQ257,O267)</f>
        <v>0</v>
      </c>
      <c r="G267" t="s">
        <v>56</v>
      </c>
      <c r="H267" t="s">
        <v>57</v>
      </c>
      <c r="K267">
        <v>223</v>
      </c>
      <c r="L267">
        <v>9</v>
      </c>
      <c r="M267">
        <v>3</v>
      </c>
      <c r="N267" t="s">
        <v>3</v>
      </c>
      <c r="O267">
        <v>2</v>
      </c>
      <c r="W267">
        <v>0</v>
      </c>
      <c r="X267">
        <v>1</v>
      </c>
      <c r="Y267">
        <v>0</v>
      </c>
    </row>
    <row r="268" spans="1:206" x14ac:dyDescent="0.25">
      <c r="A268">
        <v>50</v>
      </c>
      <c r="B268">
        <v>0</v>
      </c>
      <c r="C268">
        <v>0</v>
      </c>
      <c r="D268">
        <v>1</v>
      </c>
      <c r="E268">
        <v>229</v>
      </c>
      <c r="F268">
        <f>ROUND(Source!AZ257,O268)</f>
        <v>0</v>
      </c>
      <c r="G268" t="s">
        <v>58</v>
      </c>
      <c r="H268" t="s">
        <v>59</v>
      </c>
      <c r="K268">
        <v>229</v>
      </c>
      <c r="L268">
        <v>10</v>
      </c>
      <c r="M268">
        <v>3</v>
      </c>
      <c r="N268" t="s">
        <v>3</v>
      </c>
      <c r="O268">
        <v>2</v>
      </c>
      <c r="W268">
        <v>0</v>
      </c>
      <c r="X268">
        <v>1</v>
      </c>
      <c r="Y268">
        <v>0</v>
      </c>
    </row>
    <row r="269" spans="1:206" x14ac:dyDescent="0.25">
      <c r="A269">
        <v>50</v>
      </c>
      <c r="B269">
        <v>0</v>
      </c>
      <c r="C269">
        <v>0</v>
      </c>
      <c r="D269">
        <v>1</v>
      </c>
      <c r="E269">
        <v>203</v>
      </c>
      <c r="F269">
        <f>ROUND(Source!Q257,O269)</f>
        <v>22072.959999999999</v>
      </c>
      <c r="G269" t="s">
        <v>60</v>
      </c>
      <c r="H269" t="s">
        <v>61</v>
      </c>
      <c r="K269">
        <v>203</v>
      </c>
      <c r="L269">
        <v>11</v>
      </c>
      <c r="M269">
        <v>3</v>
      </c>
      <c r="N269" t="s">
        <v>3</v>
      </c>
      <c r="O269">
        <v>2</v>
      </c>
      <c r="W269">
        <v>22072.959999999999</v>
      </c>
      <c r="X269">
        <v>1</v>
      </c>
      <c r="Y269">
        <v>22072.959999999999</v>
      </c>
    </row>
    <row r="270" spans="1:206" x14ac:dyDescent="0.25">
      <c r="A270">
        <v>50</v>
      </c>
      <c r="B270">
        <v>0</v>
      </c>
      <c r="C270">
        <v>0</v>
      </c>
      <c r="D270">
        <v>1</v>
      </c>
      <c r="E270">
        <v>231</v>
      </c>
      <c r="F270">
        <f>ROUND(Source!BB257,O270)</f>
        <v>0</v>
      </c>
      <c r="G270" t="s">
        <v>62</v>
      </c>
      <c r="H270" t="s">
        <v>63</v>
      </c>
      <c r="K270">
        <v>231</v>
      </c>
      <c r="L270">
        <v>12</v>
      </c>
      <c r="M270">
        <v>3</v>
      </c>
      <c r="N270" t="s">
        <v>3</v>
      </c>
      <c r="O270">
        <v>2</v>
      </c>
      <c r="W270">
        <v>0</v>
      </c>
      <c r="X270">
        <v>1</v>
      </c>
      <c r="Y270">
        <v>0</v>
      </c>
    </row>
    <row r="271" spans="1:206" x14ac:dyDescent="0.25">
      <c r="A271">
        <v>50</v>
      </c>
      <c r="B271">
        <v>0</v>
      </c>
      <c r="C271">
        <v>0</v>
      </c>
      <c r="D271">
        <v>1</v>
      </c>
      <c r="E271">
        <v>204</v>
      </c>
      <c r="F271">
        <f>ROUND(Source!R257,O271)</f>
        <v>10930.15</v>
      </c>
      <c r="G271" t="s">
        <v>64</v>
      </c>
      <c r="H271" t="s">
        <v>65</v>
      </c>
      <c r="K271">
        <v>204</v>
      </c>
      <c r="L271">
        <v>13</v>
      </c>
      <c r="M271">
        <v>3</v>
      </c>
      <c r="N271" t="s">
        <v>3</v>
      </c>
      <c r="O271">
        <v>2</v>
      </c>
      <c r="W271">
        <v>10930.15</v>
      </c>
      <c r="X271">
        <v>1</v>
      </c>
      <c r="Y271">
        <v>10930.15</v>
      </c>
    </row>
    <row r="272" spans="1:206" x14ac:dyDescent="0.25">
      <c r="A272">
        <v>50</v>
      </c>
      <c r="B272">
        <v>0</v>
      </c>
      <c r="C272">
        <v>0</v>
      </c>
      <c r="D272">
        <v>1</v>
      </c>
      <c r="E272">
        <v>205</v>
      </c>
      <c r="F272">
        <f>ROUND(Source!S257,O272)</f>
        <v>195531.21</v>
      </c>
      <c r="G272" t="s">
        <v>66</v>
      </c>
      <c r="H272" t="s">
        <v>67</v>
      </c>
      <c r="K272">
        <v>205</v>
      </c>
      <c r="L272">
        <v>14</v>
      </c>
      <c r="M272">
        <v>3</v>
      </c>
      <c r="N272" t="s">
        <v>3</v>
      </c>
      <c r="O272">
        <v>2</v>
      </c>
      <c r="W272">
        <v>195531.21</v>
      </c>
      <c r="X272">
        <v>1</v>
      </c>
      <c r="Y272">
        <v>195531.21</v>
      </c>
    </row>
    <row r="273" spans="1:206" x14ac:dyDescent="0.25">
      <c r="A273">
        <v>50</v>
      </c>
      <c r="B273">
        <v>0</v>
      </c>
      <c r="C273">
        <v>0</v>
      </c>
      <c r="D273">
        <v>1</v>
      </c>
      <c r="E273">
        <v>232</v>
      </c>
      <c r="F273">
        <f>ROUND(Source!BC257,O273)</f>
        <v>0</v>
      </c>
      <c r="G273" t="s">
        <v>68</v>
      </c>
      <c r="H273" t="s">
        <v>69</v>
      </c>
      <c r="K273">
        <v>232</v>
      </c>
      <c r="L273">
        <v>15</v>
      </c>
      <c r="M273">
        <v>3</v>
      </c>
      <c r="N273" t="s">
        <v>3</v>
      </c>
      <c r="O273">
        <v>2</v>
      </c>
      <c r="W273">
        <v>0</v>
      </c>
      <c r="X273">
        <v>1</v>
      </c>
      <c r="Y273">
        <v>0</v>
      </c>
    </row>
    <row r="274" spans="1:206" x14ac:dyDescent="0.25">
      <c r="A274">
        <v>50</v>
      </c>
      <c r="B274">
        <v>0</v>
      </c>
      <c r="C274">
        <v>0</v>
      </c>
      <c r="D274">
        <v>1</v>
      </c>
      <c r="E274">
        <v>214</v>
      </c>
      <c r="F274">
        <f>ROUND(Source!AS257,O274)</f>
        <v>0</v>
      </c>
      <c r="G274" t="s">
        <v>70</v>
      </c>
      <c r="H274" t="s">
        <v>71</v>
      </c>
      <c r="K274">
        <v>214</v>
      </c>
      <c r="L274">
        <v>16</v>
      </c>
      <c r="M274">
        <v>3</v>
      </c>
      <c r="N274" t="s">
        <v>3</v>
      </c>
      <c r="O274">
        <v>2</v>
      </c>
      <c r="W274">
        <v>0</v>
      </c>
      <c r="X274">
        <v>1</v>
      </c>
      <c r="Y274">
        <v>0</v>
      </c>
    </row>
    <row r="275" spans="1:206" x14ac:dyDescent="0.25">
      <c r="A275">
        <v>50</v>
      </c>
      <c r="B275">
        <v>0</v>
      </c>
      <c r="C275">
        <v>0</v>
      </c>
      <c r="D275">
        <v>1</v>
      </c>
      <c r="E275">
        <v>215</v>
      </c>
      <c r="F275">
        <f>ROUND(Source!AT257,O275)</f>
        <v>0</v>
      </c>
      <c r="G275" t="s">
        <v>72</v>
      </c>
      <c r="H275" t="s">
        <v>73</v>
      </c>
      <c r="K275">
        <v>215</v>
      </c>
      <c r="L275">
        <v>17</v>
      </c>
      <c r="M275">
        <v>3</v>
      </c>
      <c r="N275" t="s">
        <v>3</v>
      </c>
      <c r="O275">
        <v>2</v>
      </c>
      <c r="W275">
        <v>0</v>
      </c>
      <c r="X275">
        <v>1</v>
      </c>
      <c r="Y275">
        <v>0</v>
      </c>
    </row>
    <row r="276" spans="1:206" x14ac:dyDescent="0.25">
      <c r="A276">
        <v>50</v>
      </c>
      <c r="B276">
        <v>0</v>
      </c>
      <c r="C276">
        <v>0</v>
      </c>
      <c r="D276">
        <v>1</v>
      </c>
      <c r="E276">
        <v>217</v>
      </c>
      <c r="F276">
        <f>ROUND(Source!AU257,O276)</f>
        <v>2008774.21</v>
      </c>
      <c r="G276" t="s">
        <v>74</v>
      </c>
      <c r="H276" t="s">
        <v>75</v>
      </c>
      <c r="K276">
        <v>217</v>
      </c>
      <c r="L276">
        <v>18</v>
      </c>
      <c r="M276">
        <v>3</v>
      </c>
      <c r="N276" t="s">
        <v>3</v>
      </c>
      <c r="O276">
        <v>2</v>
      </c>
      <c r="W276">
        <v>2008774.21</v>
      </c>
      <c r="X276">
        <v>1</v>
      </c>
      <c r="Y276">
        <v>2008774.21</v>
      </c>
    </row>
    <row r="277" spans="1:206" x14ac:dyDescent="0.25">
      <c r="A277">
        <v>50</v>
      </c>
      <c r="B277">
        <v>0</v>
      </c>
      <c r="C277">
        <v>0</v>
      </c>
      <c r="D277">
        <v>1</v>
      </c>
      <c r="E277">
        <v>230</v>
      </c>
      <c r="F277">
        <f>ROUND(Source!BA257,O277)</f>
        <v>0</v>
      </c>
      <c r="G277" t="s">
        <v>76</v>
      </c>
      <c r="H277" t="s">
        <v>77</v>
      </c>
      <c r="K277">
        <v>230</v>
      </c>
      <c r="L277">
        <v>19</v>
      </c>
      <c r="M277">
        <v>3</v>
      </c>
      <c r="N277" t="s">
        <v>3</v>
      </c>
      <c r="O277">
        <v>2</v>
      </c>
      <c r="W277">
        <v>0</v>
      </c>
      <c r="X277">
        <v>1</v>
      </c>
      <c r="Y277">
        <v>0</v>
      </c>
    </row>
    <row r="278" spans="1:206" x14ac:dyDescent="0.25">
      <c r="A278">
        <v>50</v>
      </c>
      <c r="B278">
        <v>0</v>
      </c>
      <c r="C278">
        <v>0</v>
      </c>
      <c r="D278">
        <v>1</v>
      </c>
      <c r="E278">
        <v>206</v>
      </c>
      <c r="F278">
        <f>ROUND(Source!T257,O278)</f>
        <v>0</v>
      </c>
      <c r="G278" t="s">
        <v>78</v>
      </c>
      <c r="H278" t="s">
        <v>79</v>
      </c>
      <c r="K278">
        <v>206</v>
      </c>
      <c r="L278">
        <v>20</v>
      </c>
      <c r="M278">
        <v>3</v>
      </c>
      <c r="N278" t="s">
        <v>3</v>
      </c>
      <c r="O278">
        <v>2</v>
      </c>
      <c r="W278">
        <v>0</v>
      </c>
      <c r="X278">
        <v>1</v>
      </c>
      <c r="Y278">
        <v>0</v>
      </c>
    </row>
    <row r="279" spans="1:206" x14ac:dyDescent="0.25">
      <c r="A279">
        <v>50</v>
      </c>
      <c r="B279">
        <v>0</v>
      </c>
      <c r="C279">
        <v>0</v>
      </c>
      <c r="D279">
        <v>1</v>
      </c>
      <c r="E279">
        <v>207</v>
      </c>
      <c r="F279">
        <f>Source!U257</f>
        <v>631.04831000000013</v>
      </c>
      <c r="G279" t="s">
        <v>80</v>
      </c>
      <c r="H279" t="s">
        <v>81</v>
      </c>
      <c r="K279">
        <v>207</v>
      </c>
      <c r="L279">
        <v>21</v>
      </c>
      <c r="M279">
        <v>3</v>
      </c>
      <c r="N279" t="s">
        <v>3</v>
      </c>
      <c r="O279">
        <v>-1</v>
      </c>
      <c r="W279">
        <v>631.04831000000013</v>
      </c>
      <c r="X279">
        <v>1</v>
      </c>
      <c r="Y279">
        <v>631.04831000000013</v>
      </c>
    </row>
    <row r="280" spans="1:206" x14ac:dyDescent="0.25">
      <c r="A280">
        <v>50</v>
      </c>
      <c r="B280">
        <v>0</v>
      </c>
      <c r="C280">
        <v>0</v>
      </c>
      <c r="D280">
        <v>1</v>
      </c>
      <c r="E280">
        <v>208</v>
      </c>
      <c r="F280">
        <f>Source!V257</f>
        <v>0</v>
      </c>
      <c r="G280" t="s">
        <v>82</v>
      </c>
      <c r="H280" t="s">
        <v>83</v>
      </c>
      <c r="K280">
        <v>208</v>
      </c>
      <c r="L280">
        <v>22</v>
      </c>
      <c r="M280">
        <v>3</v>
      </c>
      <c r="N280" t="s">
        <v>3</v>
      </c>
      <c r="O280">
        <v>-1</v>
      </c>
      <c r="W280">
        <v>0</v>
      </c>
      <c r="X280">
        <v>1</v>
      </c>
      <c r="Y280">
        <v>0</v>
      </c>
    </row>
    <row r="281" spans="1:206" x14ac:dyDescent="0.25">
      <c r="A281">
        <v>50</v>
      </c>
      <c r="B281">
        <v>0</v>
      </c>
      <c r="C281">
        <v>0</v>
      </c>
      <c r="D281">
        <v>1</v>
      </c>
      <c r="E281">
        <v>209</v>
      </c>
      <c r="F281">
        <f>ROUND(Source!W257,O281)</f>
        <v>0</v>
      </c>
      <c r="G281" t="s">
        <v>84</v>
      </c>
      <c r="H281" t="s">
        <v>85</v>
      </c>
      <c r="K281">
        <v>209</v>
      </c>
      <c r="L281">
        <v>23</v>
      </c>
      <c r="M281">
        <v>3</v>
      </c>
      <c r="N281" t="s">
        <v>3</v>
      </c>
      <c r="O281">
        <v>2</v>
      </c>
      <c r="W281">
        <v>0</v>
      </c>
      <c r="X281">
        <v>1</v>
      </c>
      <c r="Y281">
        <v>0</v>
      </c>
    </row>
    <row r="282" spans="1:206" x14ac:dyDescent="0.25">
      <c r="A282">
        <v>50</v>
      </c>
      <c r="B282">
        <v>0</v>
      </c>
      <c r="C282">
        <v>0</v>
      </c>
      <c r="D282">
        <v>1</v>
      </c>
      <c r="E282">
        <v>233</v>
      </c>
      <c r="F282">
        <f>ROUND(Source!BD257,O282)</f>
        <v>0</v>
      </c>
      <c r="G282" t="s">
        <v>86</v>
      </c>
      <c r="H282" t="s">
        <v>87</v>
      </c>
      <c r="K282">
        <v>233</v>
      </c>
      <c r="L282">
        <v>24</v>
      </c>
      <c r="M282">
        <v>3</v>
      </c>
      <c r="N282" t="s">
        <v>3</v>
      </c>
      <c r="O282">
        <v>2</v>
      </c>
      <c r="W282">
        <v>0</v>
      </c>
      <c r="X282">
        <v>1</v>
      </c>
      <c r="Y282">
        <v>0</v>
      </c>
    </row>
    <row r="283" spans="1:206" x14ac:dyDescent="0.25">
      <c r="A283">
        <v>50</v>
      </c>
      <c r="B283">
        <v>0</v>
      </c>
      <c r="C283">
        <v>0</v>
      </c>
      <c r="D283">
        <v>1</v>
      </c>
      <c r="E283">
        <v>210</v>
      </c>
      <c r="F283">
        <f>ROUND(Source!X257,O283)</f>
        <v>136871.87</v>
      </c>
      <c r="G283" t="s">
        <v>88</v>
      </c>
      <c r="H283" t="s">
        <v>89</v>
      </c>
      <c r="K283">
        <v>210</v>
      </c>
      <c r="L283">
        <v>25</v>
      </c>
      <c r="M283">
        <v>3</v>
      </c>
      <c r="N283" t="s">
        <v>3</v>
      </c>
      <c r="O283">
        <v>2</v>
      </c>
      <c r="W283">
        <v>136871.87</v>
      </c>
      <c r="X283">
        <v>1</v>
      </c>
      <c r="Y283">
        <v>136871.87</v>
      </c>
    </row>
    <row r="284" spans="1:206" x14ac:dyDescent="0.25">
      <c r="A284">
        <v>50</v>
      </c>
      <c r="B284">
        <v>0</v>
      </c>
      <c r="C284">
        <v>0</v>
      </c>
      <c r="D284">
        <v>1</v>
      </c>
      <c r="E284">
        <v>211</v>
      </c>
      <c r="F284">
        <f>ROUND(Source!Y257,O284)</f>
        <v>19553.13</v>
      </c>
      <c r="G284" t="s">
        <v>90</v>
      </c>
      <c r="H284" t="s">
        <v>91</v>
      </c>
      <c r="K284">
        <v>211</v>
      </c>
      <c r="L284">
        <v>26</v>
      </c>
      <c r="M284">
        <v>3</v>
      </c>
      <c r="N284" t="s">
        <v>3</v>
      </c>
      <c r="O284">
        <v>2</v>
      </c>
      <c r="W284">
        <v>19553.13</v>
      </c>
      <c r="X284">
        <v>1</v>
      </c>
      <c r="Y284">
        <v>19553.13</v>
      </c>
    </row>
    <row r="285" spans="1:206" x14ac:dyDescent="0.25">
      <c r="A285">
        <v>50</v>
      </c>
      <c r="B285">
        <v>0</v>
      </c>
      <c r="C285">
        <v>0</v>
      </c>
      <c r="D285">
        <v>1</v>
      </c>
      <c r="E285">
        <v>224</v>
      </c>
      <c r="F285">
        <f>ROUND(Source!AR257,O285)</f>
        <v>2008774.21</v>
      </c>
      <c r="G285" t="s">
        <v>92</v>
      </c>
      <c r="H285" t="s">
        <v>93</v>
      </c>
      <c r="K285">
        <v>224</v>
      </c>
      <c r="L285">
        <v>27</v>
      </c>
      <c r="M285">
        <v>3</v>
      </c>
      <c r="N285" t="s">
        <v>3</v>
      </c>
      <c r="O285">
        <v>2</v>
      </c>
      <c r="W285">
        <v>2008774.21</v>
      </c>
      <c r="X285">
        <v>1</v>
      </c>
      <c r="Y285">
        <v>2008774.21</v>
      </c>
    </row>
    <row r="287" spans="1:206" x14ac:dyDescent="0.25">
      <c r="A287">
        <v>51</v>
      </c>
      <c r="B287">
        <f>B12</f>
        <v>323</v>
      </c>
      <c r="C287">
        <f>A12</f>
        <v>1</v>
      </c>
      <c r="D287">
        <f>ROW(A12)</f>
        <v>12</v>
      </c>
      <c r="F287" t="str">
        <f>IF(F12&lt;&gt;"",F12,"")</f>
        <v>Новый объект</v>
      </c>
      <c r="G287" t="str">
        <f>IF(G12&lt;&gt;"",G12,"")</f>
        <v>Каменный ковер</v>
      </c>
      <c r="H287">
        <v>0</v>
      </c>
      <c r="O287">
        <f t="shared" ref="O287:T287" si="150">ROUND(O257,2)</f>
        <v>1850989.23</v>
      </c>
      <c r="P287">
        <f t="shared" si="150"/>
        <v>1633385.06</v>
      </c>
      <c r="Q287">
        <f t="shared" si="150"/>
        <v>22072.959999999999</v>
      </c>
      <c r="R287">
        <f t="shared" si="150"/>
        <v>10930.15</v>
      </c>
      <c r="S287">
        <f t="shared" si="150"/>
        <v>195531.21</v>
      </c>
      <c r="T287">
        <f t="shared" si="150"/>
        <v>0</v>
      </c>
      <c r="U287">
        <f>U257</f>
        <v>631.04831000000013</v>
      </c>
      <c r="V287">
        <f>V257</f>
        <v>0</v>
      </c>
      <c r="W287">
        <f>ROUND(W257,2)</f>
        <v>0</v>
      </c>
      <c r="X287">
        <f>ROUND(X257,2)</f>
        <v>136871.87</v>
      </c>
      <c r="Y287">
        <f>ROUND(Y257,2)</f>
        <v>19553.13</v>
      </c>
      <c r="AO287">
        <f t="shared" ref="AO287:BD287" si="151">ROUND(AO257,2)</f>
        <v>0</v>
      </c>
      <c r="AP287">
        <f t="shared" si="151"/>
        <v>0</v>
      </c>
      <c r="AQ287">
        <f t="shared" si="151"/>
        <v>0</v>
      </c>
      <c r="AR287">
        <f t="shared" si="151"/>
        <v>2008774.21</v>
      </c>
      <c r="AS287">
        <f t="shared" si="151"/>
        <v>0</v>
      </c>
      <c r="AT287">
        <f t="shared" si="151"/>
        <v>0</v>
      </c>
      <c r="AU287">
        <f t="shared" si="151"/>
        <v>2008774.21</v>
      </c>
      <c r="AV287">
        <f t="shared" si="151"/>
        <v>1633385.06</v>
      </c>
      <c r="AW287">
        <f t="shared" si="151"/>
        <v>1633385.06</v>
      </c>
      <c r="AX287">
        <f t="shared" si="151"/>
        <v>0</v>
      </c>
      <c r="AY287">
        <f t="shared" si="151"/>
        <v>1633385.06</v>
      </c>
      <c r="AZ287">
        <f t="shared" si="151"/>
        <v>0</v>
      </c>
      <c r="BA287">
        <f t="shared" si="151"/>
        <v>0</v>
      </c>
      <c r="BB287">
        <f t="shared" si="151"/>
        <v>0</v>
      </c>
      <c r="BC287">
        <f t="shared" si="151"/>
        <v>0</v>
      </c>
      <c r="BD287">
        <f t="shared" si="151"/>
        <v>0</v>
      </c>
      <c r="GX287">
        <v>0</v>
      </c>
    </row>
    <row r="289" spans="1:25" x14ac:dyDescent="0.25">
      <c r="A289">
        <v>50</v>
      </c>
      <c r="B289">
        <v>0</v>
      </c>
      <c r="C289">
        <v>0</v>
      </c>
      <c r="D289">
        <v>1</v>
      </c>
      <c r="E289">
        <v>201</v>
      </c>
      <c r="F289">
        <f>ROUND(Source!O287,O289)</f>
        <v>1850989.23</v>
      </c>
      <c r="G289" t="s">
        <v>40</v>
      </c>
      <c r="H289" t="s">
        <v>41</v>
      </c>
      <c r="K289">
        <v>201</v>
      </c>
      <c r="L289">
        <v>1</v>
      </c>
      <c r="M289">
        <v>3</v>
      </c>
      <c r="N289" t="s">
        <v>3</v>
      </c>
      <c r="O289">
        <v>2</v>
      </c>
      <c r="W289">
        <v>1850989.23</v>
      </c>
      <c r="X289">
        <v>1</v>
      </c>
      <c r="Y289">
        <v>1850989.23</v>
      </c>
    </row>
    <row r="290" spans="1:25" x14ac:dyDescent="0.25">
      <c r="A290">
        <v>50</v>
      </c>
      <c r="B290">
        <v>0</v>
      </c>
      <c r="C290">
        <v>0</v>
      </c>
      <c r="D290">
        <v>1</v>
      </c>
      <c r="E290">
        <v>202</v>
      </c>
      <c r="F290">
        <f>ROUND(Source!P287,O290)</f>
        <v>1633385.06</v>
      </c>
      <c r="G290" t="s">
        <v>42</v>
      </c>
      <c r="H290" t="s">
        <v>43</v>
      </c>
      <c r="K290">
        <v>202</v>
      </c>
      <c r="L290">
        <v>2</v>
      </c>
      <c r="M290">
        <v>3</v>
      </c>
      <c r="N290" t="s">
        <v>3</v>
      </c>
      <c r="O290">
        <v>2</v>
      </c>
      <c r="W290">
        <v>1633385.06</v>
      </c>
      <c r="X290">
        <v>1</v>
      </c>
      <c r="Y290">
        <v>1633385.06</v>
      </c>
    </row>
    <row r="291" spans="1:25" x14ac:dyDescent="0.25">
      <c r="A291">
        <v>50</v>
      </c>
      <c r="B291">
        <v>0</v>
      </c>
      <c r="C291">
        <v>0</v>
      </c>
      <c r="D291">
        <v>1</v>
      </c>
      <c r="E291">
        <v>222</v>
      </c>
      <c r="F291">
        <f>ROUND(Source!AO287,O291)</f>
        <v>0</v>
      </c>
      <c r="G291" t="s">
        <v>44</v>
      </c>
      <c r="H291" t="s">
        <v>45</v>
      </c>
      <c r="K291">
        <v>222</v>
      </c>
      <c r="L291">
        <v>3</v>
      </c>
      <c r="M291">
        <v>3</v>
      </c>
      <c r="N291" t="s">
        <v>3</v>
      </c>
      <c r="O291">
        <v>2</v>
      </c>
      <c r="W291">
        <v>0</v>
      </c>
      <c r="X291">
        <v>1</v>
      </c>
      <c r="Y291">
        <v>0</v>
      </c>
    </row>
    <row r="292" spans="1:25" x14ac:dyDescent="0.25">
      <c r="A292">
        <v>50</v>
      </c>
      <c r="B292">
        <v>0</v>
      </c>
      <c r="C292">
        <v>0</v>
      </c>
      <c r="D292">
        <v>1</v>
      </c>
      <c r="E292">
        <v>225</v>
      </c>
      <c r="F292">
        <f>ROUND(Source!AV287,O292)</f>
        <v>1633385.06</v>
      </c>
      <c r="G292" t="s">
        <v>46</v>
      </c>
      <c r="H292" t="s">
        <v>47</v>
      </c>
      <c r="K292">
        <v>225</v>
      </c>
      <c r="L292">
        <v>4</v>
      </c>
      <c r="M292">
        <v>3</v>
      </c>
      <c r="N292" t="s">
        <v>3</v>
      </c>
      <c r="O292">
        <v>2</v>
      </c>
      <c r="W292">
        <v>1633385.06</v>
      </c>
      <c r="X292">
        <v>1</v>
      </c>
      <c r="Y292">
        <v>1633385.06</v>
      </c>
    </row>
    <row r="293" spans="1:25" x14ac:dyDescent="0.25">
      <c r="A293">
        <v>50</v>
      </c>
      <c r="B293">
        <v>0</v>
      </c>
      <c r="C293">
        <v>0</v>
      </c>
      <c r="D293">
        <v>1</v>
      </c>
      <c r="E293">
        <v>226</v>
      </c>
      <c r="F293">
        <f>ROUND(Source!AW287,O293)</f>
        <v>1633385.06</v>
      </c>
      <c r="G293" t="s">
        <v>48</v>
      </c>
      <c r="H293" t="s">
        <v>49</v>
      </c>
      <c r="K293">
        <v>226</v>
      </c>
      <c r="L293">
        <v>5</v>
      </c>
      <c r="M293">
        <v>3</v>
      </c>
      <c r="N293" t="s">
        <v>3</v>
      </c>
      <c r="O293">
        <v>2</v>
      </c>
      <c r="W293">
        <v>1633385.06</v>
      </c>
      <c r="X293">
        <v>1</v>
      </c>
      <c r="Y293">
        <v>1633385.06</v>
      </c>
    </row>
    <row r="294" spans="1:25" x14ac:dyDescent="0.25">
      <c r="A294">
        <v>50</v>
      </c>
      <c r="B294">
        <v>0</v>
      </c>
      <c r="C294">
        <v>0</v>
      </c>
      <c r="D294">
        <v>1</v>
      </c>
      <c r="E294">
        <v>227</v>
      </c>
      <c r="F294">
        <f>ROUND(Source!AX287,O294)</f>
        <v>0</v>
      </c>
      <c r="G294" t="s">
        <v>50</v>
      </c>
      <c r="H294" t="s">
        <v>51</v>
      </c>
      <c r="K294">
        <v>227</v>
      </c>
      <c r="L294">
        <v>6</v>
      </c>
      <c r="M294">
        <v>3</v>
      </c>
      <c r="N294" t="s">
        <v>3</v>
      </c>
      <c r="O294">
        <v>2</v>
      </c>
      <c r="W294">
        <v>0</v>
      </c>
      <c r="X294">
        <v>1</v>
      </c>
      <c r="Y294">
        <v>0</v>
      </c>
    </row>
    <row r="295" spans="1:25" x14ac:dyDescent="0.25">
      <c r="A295">
        <v>50</v>
      </c>
      <c r="B295">
        <v>0</v>
      </c>
      <c r="C295">
        <v>0</v>
      </c>
      <c r="D295">
        <v>1</v>
      </c>
      <c r="E295">
        <v>228</v>
      </c>
      <c r="F295">
        <f>ROUND(Source!AY287,O295)</f>
        <v>1633385.06</v>
      </c>
      <c r="G295" t="s">
        <v>52</v>
      </c>
      <c r="H295" t="s">
        <v>53</v>
      </c>
      <c r="K295">
        <v>228</v>
      </c>
      <c r="L295">
        <v>7</v>
      </c>
      <c r="M295">
        <v>3</v>
      </c>
      <c r="N295" t="s">
        <v>3</v>
      </c>
      <c r="O295">
        <v>2</v>
      </c>
      <c r="W295">
        <v>1633385.06</v>
      </c>
      <c r="X295">
        <v>1</v>
      </c>
      <c r="Y295">
        <v>1633385.06</v>
      </c>
    </row>
    <row r="296" spans="1:25" x14ac:dyDescent="0.25">
      <c r="A296">
        <v>50</v>
      </c>
      <c r="B296">
        <v>0</v>
      </c>
      <c r="C296">
        <v>0</v>
      </c>
      <c r="D296">
        <v>1</v>
      </c>
      <c r="E296">
        <v>216</v>
      </c>
      <c r="F296">
        <f>ROUND(Source!AP287,O296)</f>
        <v>0</v>
      </c>
      <c r="G296" t="s">
        <v>54</v>
      </c>
      <c r="H296" t="s">
        <v>55</v>
      </c>
      <c r="K296">
        <v>216</v>
      </c>
      <c r="L296">
        <v>8</v>
      </c>
      <c r="M296">
        <v>3</v>
      </c>
      <c r="N296" t="s">
        <v>3</v>
      </c>
      <c r="O296">
        <v>2</v>
      </c>
      <c r="W296">
        <v>0</v>
      </c>
      <c r="X296">
        <v>1</v>
      </c>
      <c r="Y296">
        <v>0</v>
      </c>
    </row>
    <row r="297" spans="1:25" x14ac:dyDescent="0.25">
      <c r="A297">
        <v>50</v>
      </c>
      <c r="B297">
        <v>0</v>
      </c>
      <c r="C297">
        <v>0</v>
      </c>
      <c r="D297">
        <v>1</v>
      </c>
      <c r="E297">
        <v>223</v>
      </c>
      <c r="F297">
        <f>ROUND(Source!AQ287,O297)</f>
        <v>0</v>
      </c>
      <c r="G297" t="s">
        <v>56</v>
      </c>
      <c r="H297" t="s">
        <v>57</v>
      </c>
      <c r="K297">
        <v>223</v>
      </c>
      <c r="L297">
        <v>9</v>
      </c>
      <c r="M297">
        <v>3</v>
      </c>
      <c r="N297" t="s">
        <v>3</v>
      </c>
      <c r="O297">
        <v>2</v>
      </c>
      <c r="W297">
        <v>0</v>
      </c>
      <c r="X297">
        <v>1</v>
      </c>
      <c r="Y297">
        <v>0</v>
      </c>
    </row>
    <row r="298" spans="1:25" x14ac:dyDescent="0.25">
      <c r="A298">
        <v>50</v>
      </c>
      <c r="B298">
        <v>0</v>
      </c>
      <c r="C298">
        <v>0</v>
      </c>
      <c r="D298">
        <v>1</v>
      </c>
      <c r="E298">
        <v>229</v>
      </c>
      <c r="F298">
        <f>ROUND(Source!AZ287,O298)</f>
        <v>0</v>
      </c>
      <c r="G298" t="s">
        <v>58</v>
      </c>
      <c r="H298" t="s">
        <v>59</v>
      </c>
      <c r="K298">
        <v>229</v>
      </c>
      <c r="L298">
        <v>10</v>
      </c>
      <c r="M298">
        <v>3</v>
      </c>
      <c r="N298" t="s">
        <v>3</v>
      </c>
      <c r="O298">
        <v>2</v>
      </c>
      <c r="W298">
        <v>0</v>
      </c>
      <c r="X298">
        <v>1</v>
      </c>
      <c r="Y298">
        <v>0</v>
      </c>
    </row>
    <row r="299" spans="1:25" x14ac:dyDescent="0.25">
      <c r="A299">
        <v>50</v>
      </c>
      <c r="B299">
        <v>0</v>
      </c>
      <c r="C299">
        <v>0</v>
      </c>
      <c r="D299">
        <v>1</v>
      </c>
      <c r="E299">
        <v>203</v>
      </c>
      <c r="F299">
        <f>ROUND(Source!Q287,O299)</f>
        <v>22072.959999999999</v>
      </c>
      <c r="G299" t="s">
        <v>60</v>
      </c>
      <c r="H299" t="s">
        <v>61</v>
      </c>
      <c r="K299">
        <v>203</v>
      </c>
      <c r="L299">
        <v>11</v>
      </c>
      <c r="M299">
        <v>3</v>
      </c>
      <c r="N299" t="s">
        <v>3</v>
      </c>
      <c r="O299">
        <v>2</v>
      </c>
      <c r="W299">
        <v>22072.959999999999</v>
      </c>
      <c r="X299">
        <v>1</v>
      </c>
      <c r="Y299">
        <v>22072.959999999999</v>
      </c>
    </row>
    <row r="300" spans="1:25" x14ac:dyDescent="0.25">
      <c r="A300">
        <v>50</v>
      </c>
      <c r="B300">
        <v>0</v>
      </c>
      <c r="C300">
        <v>0</v>
      </c>
      <c r="D300">
        <v>1</v>
      </c>
      <c r="E300">
        <v>231</v>
      </c>
      <c r="F300">
        <f>ROUND(Source!BB287,O300)</f>
        <v>0</v>
      </c>
      <c r="G300" t="s">
        <v>62</v>
      </c>
      <c r="H300" t="s">
        <v>63</v>
      </c>
      <c r="K300">
        <v>231</v>
      </c>
      <c r="L300">
        <v>12</v>
      </c>
      <c r="M300">
        <v>3</v>
      </c>
      <c r="N300" t="s">
        <v>3</v>
      </c>
      <c r="O300">
        <v>2</v>
      </c>
      <c r="W300">
        <v>0</v>
      </c>
      <c r="X300">
        <v>1</v>
      </c>
      <c r="Y300">
        <v>0</v>
      </c>
    </row>
    <row r="301" spans="1:25" x14ac:dyDescent="0.25">
      <c r="A301">
        <v>50</v>
      </c>
      <c r="B301">
        <v>0</v>
      </c>
      <c r="C301">
        <v>0</v>
      </c>
      <c r="D301">
        <v>1</v>
      </c>
      <c r="E301">
        <v>204</v>
      </c>
      <c r="F301">
        <f>ROUND(Source!R287,O301)</f>
        <v>10930.15</v>
      </c>
      <c r="G301" t="s">
        <v>64</v>
      </c>
      <c r="H301" t="s">
        <v>65</v>
      </c>
      <c r="K301">
        <v>204</v>
      </c>
      <c r="L301">
        <v>13</v>
      </c>
      <c r="M301">
        <v>3</v>
      </c>
      <c r="N301" t="s">
        <v>3</v>
      </c>
      <c r="O301">
        <v>2</v>
      </c>
      <c r="W301">
        <v>10930.15</v>
      </c>
      <c r="X301">
        <v>1</v>
      </c>
      <c r="Y301">
        <v>10930.15</v>
      </c>
    </row>
    <row r="302" spans="1:25" x14ac:dyDescent="0.25">
      <c r="A302">
        <v>50</v>
      </c>
      <c r="B302">
        <v>0</v>
      </c>
      <c r="C302">
        <v>0</v>
      </c>
      <c r="D302">
        <v>1</v>
      </c>
      <c r="E302">
        <v>205</v>
      </c>
      <c r="F302">
        <f>ROUND(Source!S287,O302)</f>
        <v>195531.21</v>
      </c>
      <c r="G302" t="s">
        <v>66</v>
      </c>
      <c r="H302" t="s">
        <v>67</v>
      </c>
      <c r="K302">
        <v>205</v>
      </c>
      <c r="L302">
        <v>14</v>
      </c>
      <c r="M302">
        <v>3</v>
      </c>
      <c r="N302" t="s">
        <v>3</v>
      </c>
      <c r="O302">
        <v>2</v>
      </c>
      <c r="W302">
        <v>195531.21</v>
      </c>
      <c r="X302">
        <v>1</v>
      </c>
      <c r="Y302">
        <v>195531.21</v>
      </c>
    </row>
    <row r="303" spans="1:25" x14ac:dyDescent="0.25">
      <c r="A303">
        <v>50</v>
      </c>
      <c r="B303">
        <v>0</v>
      </c>
      <c r="C303">
        <v>0</v>
      </c>
      <c r="D303">
        <v>1</v>
      </c>
      <c r="E303">
        <v>232</v>
      </c>
      <c r="F303">
        <f>ROUND(Source!BC287,O303)</f>
        <v>0</v>
      </c>
      <c r="G303" t="s">
        <v>68</v>
      </c>
      <c r="H303" t="s">
        <v>69</v>
      </c>
      <c r="K303">
        <v>232</v>
      </c>
      <c r="L303">
        <v>15</v>
      </c>
      <c r="M303">
        <v>3</v>
      </c>
      <c r="N303" t="s">
        <v>3</v>
      </c>
      <c r="O303">
        <v>2</v>
      </c>
      <c r="W303">
        <v>0</v>
      </c>
      <c r="X303">
        <v>1</v>
      </c>
      <c r="Y303">
        <v>0</v>
      </c>
    </row>
    <row r="304" spans="1:25" x14ac:dyDescent="0.25">
      <c r="A304">
        <v>50</v>
      </c>
      <c r="B304">
        <v>0</v>
      </c>
      <c r="C304">
        <v>0</v>
      </c>
      <c r="D304">
        <v>1</v>
      </c>
      <c r="E304">
        <v>214</v>
      </c>
      <c r="F304">
        <f>ROUND(Source!AS287,O304)</f>
        <v>0</v>
      </c>
      <c r="G304" t="s">
        <v>70</v>
      </c>
      <c r="H304" t="s">
        <v>71</v>
      </c>
      <c r="K304">
        <v>214</v>
      </c>
      <c r="L304">
        <v>16</v>
      </c>
      <c r="M304">
        <v>3</v>
      </c>
      <c r="N304" t="s">
        <v>3</v>
      </c>
      <c r="O304">
        <v>2</v>
      </c>
      <c r="W304">
        <v>0</v>
      </c>
      <c r="X304">
        <v>1</v>
      </c>
      <c r="Y304">
        <v>0</v>
      </c>
    </row>
    <row r="305" spans="1:25" x14ac:dyDescent="0.25">
      <c r="A305">
        <v>50</v>
      </c>
      <c r="B305">
        <v>0</v>
      </c>
      <c r="C305">
        <v>0</v>
      </c>
      <c r="D305">
        <v>1</v>
      </c>
      <c r="E305">
        <v>215</v>
      </c>
      <c r="F305">
        <f>ROUND(Source!AT287,O305)</f>
        <v>0</v>
      </c>
      <c r="G305" t="s">
        <v>72</v>
      </c>
      <c r="H305" t="s">
        <v>73</v>
      </c>
      <c r="K305">
        <v>215</v>
      </c>
      <c r="L305">
        <v>17</v>
      </c>
      <c r="M305">
        <v>3</v>
      </c>
      <c r="N305" t="s">
        <v>3</v>
      </c>
      <c r="O305">
        <v>2</v>
      </c>
      <c r="W305">
        <v>0</v>
      </c>
      <c r="X305">
        <v>1</v>
      </c>
      <c r="Y305">
        <v>0</v>
      </c>
    </row>
    <row r="306" spans="1:25" x14ac:dyDescent="0.25">
      <c r="A306">
        <v>50</v>
      </c>
      <c r="B306">
        <v>0</v>
      </c>
      <c r="C306">
        <v>0</v>
      </c>
      <c r="D306">
        <v>1</v>
      </c>
      <c r="E306">
        <v>217</v>
      </c>
      <c r="F306">
        <f>ROUND(Source!AU287,O306)</f>
        <v>2008774.21</v>
      </c>
      <c r="G306" t="s">
        <v>74</v>
      </c>
      <c r="H306" t="s">
        <v>75</v>
      </c>
      <c r="K306">
        <v>217</v>
      </c>
      <c r="L306">
        <v>18</v>
      </c>
      <c r="M306">
        <v>3</v>
      </c>
      <c r="N306" t="s">
        <v>3</v>
      </c>
      <c r="O306">
        <v>2</v>
      </c>
      <c r="W306">
        <v>2008774.21</v>
      </c>
      <c r="X306">
        <v>1</v>
      </c>
      <c r="Y306">
        <v>2008774.21</v>
      </c>
    </row>
    <row r="307" spans="1:25" x14ac:dyDescent="0.25">
      <c r="A307">
        <v>50</v>
      </c>
      <c r="B307">
        <v>0</v>
      </c>
      <c r="C307">
        <v>0</v>
      </c>
      <c r="D307">
        <v>1</v>
      </c>
      <c r="E307">
        <v>230</v>
      </c>
      <c r="F307">
        <f>ROUND(Source!BA287,O307)</f>
        <v>0</v>
      </c>
      <c r="G307" t="s">
        <v>76</v>
      </c>
      <c r="H307" t="s">
        <v>77</v>
      </c>
      <c r="K307">
        <v>230</v>
      </c>
      <c r="L307">
        <v>19</v>
      </c>
      <c r="M307">
        <v>3</v>
      </c>
      <c r="N307" t="s">
        <v>3</v>
      </c>
      <c r="O307">
        <v>2</v>
      </c>
      <c r="W307">
        <v>0</v>
      </c>
      <c r="X307">
        <v>1</v>
      </c>
      <c r="Y307">
        <v>0</v>
      </c>
    </row>
    <row r="308" spans="1:25" x14ac:dyDescent="0.25">
      <c r="A308">
        <v>50</v>
      </c>
      <c r="B308">
        <v>0</v>
      </c>
      <c r="C308">
        <v>0</v>
      </c>
      <c r="D308">
        <v>1</v>
      </c>
      <c r="E308">
        <v>206</v>
      </c>
      <c r="F308">
        <f>ROUND(Source!T287,O308)</f>
        <v>0</v>
      </c>
      <c r="G308" t="s">
        <v>78</v>
      </c>
      <c r="H308" t="s">
        <v>79</v>
      </c>
      <c r="K308">
        <v>206</v>
      </c>
      <c r="L308">
        <v>20</v>
      </c>
      <c r="M308">
        <v>3</v>
      </c>
      <c r="N308" t="s">
        <v>3</v>
      </c>
      <c r="O308">
        <v>2</v>
      </c>
      <c r="W308">
        <v>0</v>
      </c>
      <c r="X308">
        <v>1</v>
      </c>
      <c r="Y308">
        <v>0</v>
      </c>
    </row>
    <row r="309" spans="1:25" x14ac:dyDescent="0.25">
      <c r="A309">
        <v>50</v>
      </c>
      <c r="B309">
        <v>0</v>
      </c>
      <c r="C309">
        <v>0</v>
      </c>
      <c r="D309">
        <v>1</v>
      </c>
      <c r="E309">
        <v>207</v>
      </c>
      <c r="F309">
        <f>Source!U287</f>
        <v>631.04831000000013</v>
      </c>
      <c r="G309" t="s">
        <v>80</v>
      </c>
      <c r="H309" t="s">
        <v>81</v>
      </c>
      <c r="K309">
        <v>207</v>
      </c>
      <c r="L309">
        <v>21</v>
      </c>
      <c r="M309">
        <v>3</v>
      </c>
      <c r="N309" t="s">
        <v>3</v>
      </c>
      <c r="O309">
        <v>-1</v>
      </c>
      <c r="W309">
        <v>631.04831000000013</v>
      </c>
      <c r="X309">
        <v>1</v>
      </c>
      <c r="Y309">
        <v>631.04831000000013</v>
      </c>
    </row>
    <row r="310" spans="1:25" x14ac:dyDescent="0.25">
      <c r="A310">
        <v>50</v>
      </c>
      <c r="B310">
        <v>0</v>
      </c>
      <c r="C310">
        <v>0</v>
      </c>
      <c r="D310">
        <v>1</v>
      </c>
      <c r="E310">
        <v>208</v>
      </c>
      <c r="F310">
        <f>Source!V287</f>
        <v>0</v>
      </c>
      <c r="G310" t="s">
        <v>82</v>
      </c>
      <c r="H310" t="s">
        <v>83</v>
      </c>
      <c r="K310">
        <v>208</v>
      </c>
      <c r="L310">
        <v>22</v>
      </c>
      <c r="M310">
        <v>3</v>
      </c>
      <c r="N310" t="s">
        <v>3</v>
      </c>
      <c r="O310">
        <v>-1</v>
      </c>
      <c r="W310">
        <v>0</v>
      </c>
      <c r="X310">
        <v>1</v>
      </c>
      <c r="Y310">
        <v>0</v>
      </c>
    </row>
    <row r="311" spans="1:25" x14ac:dyDescent="0.25">
      <c r="A311">
        <v>50</v>
      </c>
      <c r="B311">
        <v>0</v>
      </c>
      <c r="C311">
        <v>0</v>
      </c>
      <c r="D311">
        <v>1</v>
      </c>
      <c r="E311">
        <v>209</v>
      </c>
      <c r="F311">
        <f>ROUND(Source!W287,O311)</f>
        <v>0</v>
      </c>
      <c r="G311" t="s">
        <v>84</v>
      </c>
      <c r="H311" t="s">
        <v>85</v>
      </c>
      <c r="K311">
        <v>209</v>
      </c>
      <c r="L311">
        <v>23</v>
      </c>
      <c r="M311">
        <v>3</v>
      </c>
      <c r="N311" t="s">
        <v>3</v>
      </c>
      <c r="O311">
        <v>2</v>
      </c>
      <c r="W311">
        <v>0</v>
      </c>
      <c r="X311">
        <v>1</v>
      </c>
      <c r="Y311">
        <v>0</v>
      </c>
    </row>
    <row r="312" spans="1:25" x14ac:dyDescent="0.25">
      <c r="A312">
        <v>50</v>
      </c>
      <c r="B312">
        <v>0</v>
      </c>
      <c r="C312">
        <v>0</v>
      </c>
      <c r="D312">
        <v>1</v>
      </c>
      <c r="E312">
        <v>233</v>
      </c>
      <c r="F312">
        <f>ROUND(Source!BD287,O312)</f>
        <v>0</v>
      </c>
      <c r="G312" t="s">
        <v>86</v>
      </c>
      <c r="H312" t="s">
        <v>87</v>
      </c>
      <c r="K312">
        <v>233</v>
      </c>
      <c r="L312">
        <v>24</v>
      </c>
      <c r="M312">
        <v>3</v>
      </c>
      <c r="N312" t="s">
        <v>3</v>
      </c>
      <c r="O312">
        <v>2</v>
      </c>
      <c r="W312">
        <v>0</v>
      </c>
      <c r="X312">
        <v>1</v>
      </c>
      <c r="Y312">
        <v>0</v>
      </c>
    </row>
    <row r="313" spans="1:25" x14ac:dyDescent="0.25">
      <c r="A313">
        <v>50</v>
      </c>
      <c r="B313">
        <v>0</v>
      </c>
      <c r="C313">
        <v>0</v>
      </c>
      <c r="D313">
        <v>1</v>
      </c>
      <c r="E313">
        <v>210</v>
      </c>
      <c r="F313">
        <f>ROUND(Source!X287,O313)</f>
        <v>136871.87</v>
      </c>
      <c r="G313" t="s">
        <v>88</v>
      </c>
      <c r="H313" t="s">
        <v>89</v>
      </c>
      <c r="K313">
        <v>210</v>
      </c>
      <c r="L313">
        <v>25</v>
      </c>
      <c r="M313">
        <v>3</v>
      </c>
      <c r="N313" t="s">
        <v>3</v>
      </c>
      <c r="O313">
        <v>2</v>
      </c>
      <c r="W313">
        <v>136871.87</v>
      </c>
      <c r="X313">
        <v>1</v>
      </c>
      <c r="Y313">
        <v>136871.87</v>
      </c>
    </row>
    <row r="314" spans="1:25" x14ac:dyDescent="0.25">
      <c r="A314">
        <v>50</v>
      </c>
      <c r="B314">
        <v>0</v>
      </c>
      <c r="C314">
        <v>0</v>
      </c>
      <c r="D314">
        <v>1</v>
      </c>
      <c r="E314">
        <v>211</v>
      </c>
      <c r="F314">
        <f>ROUND(Source!Y287,O314)</f>
        <v>19553.13</v>
      </c>
      <c r="G314" t="s">
        <v>90</v>
      </c>
      <c r="H314" t="s">
        <v>91</v>
      </c>
      <c r="K314">
        <v>211</v>
      </c>
      <c r="L314">
        <v>26</v>
      </c>
      <c r="M314">
        <v>3</v>
      </c>
      <c r="N314" t="s">
        <v>3</v>
      </c>
      <c r="O314">
        <v>2</v>
      </c>
      <c r="W314">
        <v>19553.13</v>
      </c>
      <c r="X314">
        <v>1</v>
      </c>
      <c r="Y314">
        <v>19553.13</v>
      </c>
    </row>
    <row r="315" spans="1:25" x14ac:dyDescent="0.25">
      <c r="A315">
        <v>50</v>
      </c>
      <c r="B315">
        <v>0</v>
      </c>
      <c r="C315">
        <v>0</v>
      </c>
      <c r="D315">
        <v>1</v>
      </c>
      <c r="E315">
        <v>224</v>
      </c>
      <c r="F315">
        <f>ROUND(Source!AR287,O315)</f>
        <v>2008774.21</v>
      </c>
      <c r="G315" t="s">
        <v>92</v>
      </c>
      <c r="H315" t="s">
        <v>93</v>
      </c>
      <c r="K315">
        <v>224</v>
      </c>
      <c r="L315">
        <v>27</v>
      </c>
      <c r="M315">
        <v>3</v>
      </c>
      <c r="N315" t="s">
        <v>3</v>
      </c>
      <c r="O315">
        <v>2</v>
      </c>
      <c r="W315">
        <v>2008774.21</v>
      </c>
      <c r="X315">
        <v>1</v>
      </c>
      <c r="Y315">
        <v>2008774.21</v>
      </c>
    </row>
    <row r="316" spans="1:25" x14ac:dyDescent="0.25">
      <c r="A316">
        <v>50</v>
      </c>
      <c r="B316">
        <v>1</v>
      </c>
      <c r="C316">
        <v>0</v>
      </c>
      <c r="D316">
        <v>2</v>
      </c>
      <c r="E316">
        <v>0</v>
      </c>
      <c r="F316">
        <f>ROUND(F315,O316)</f>
        <v>2008774.21</v>
      </c>
      <c r="G316" t="s">
        <v>17</v>
      </c>
      <c r="H316" t="s">
        <v>161</v>
      </c>
      <c r="K316">
        <v>212</v>
      </c>
      <c r="L316">
        <v>28</v>
      </c>
      <c r="M316">
        <v>0</v>
      </c>
      <c r="N316" t="s">
        <v>3</v>
      </c>
      <c r="O316">
        <v>2</v>
      </c>
      <c r="W316">
        <v>2008774.21</v>
      </c>
      <c r="X316">
        <v>1</v>
      </c>
      <c r="Y316">
        <v>2008774.21</v>
      </c>
    </row>
    <row r="317" spans="1:25" x14ac:dyDescent="0.25">
      <c r="A317">
        <v>50</v>
      </c>
      <c r="B317">
        <v>1</v>
      </c>
      <c r="C317">
        <v>0</v>
      </c>
      <c r="D317">
        <v>2</v>
      </c>
      <c r="E317">
        <v>0</v>
      </c>
      <c r="F317">
        <f>ROUND(F316*0.2,O317)</f>
        <v>401754.84</v>
      </c>
      <c r="G317" t="s">
        <v>28</v>
      </c>
      <c r="H317" t="s">
        <v>162</v>
      </c>
      <c r="K317">
        <v>212</v>
      </c>
      <c r="L317">
        <v>29</v>
      </c>
      <c r="M317">
        <v>0</v>
      </c>
      <c r="N317" t="s">
        <v>3</v>
      </c>
      <c r="O317">
        <v>2</v>
      </c>
      <c r="W317">
        <v>401754.84</v>
      </c>
      <c r="X317">
        <v>1</v>
      </c>
      <c r="Y317">
        <v>401754.84</v>
      </c>
    </row>
    <row r="318" spans="1:25" x14ac:dyDescent="0.25">
      <c r="A318">
        <v>50</v>
      </c>
      <c r="B318">
        <v>1</v>
      </c>
      <c r="C318">
        <v>0</v>
      </c>
      <c r="D318">
        <v>2</v>
      </c>
      <c r="E318">
        <v>0</v>
      </c>
      <c r="F318">
        <f>ROUND(F316+F317,O318)</f>
        <v>2410529.0499999998</v>
      </c>
      <c r="G318" t="s">
        <v>32</v>
      </c>
      <c r="H318" t="s">
        <v>163</v>
      </c>
      <c r="K318">
        <v>212</v>
      </c>
      <c r="L318">
        <v>30</v>
      </c>
      <c r="M318">
        <v>0</v>
      </c>
      <c r="N318" t="s">
        <v>3</v>
      </c>
      <c r="O318">
        <v>2</v>
      </c>
      <c r="W318">
        <v>2410529.0499999998</v>
      </c>
      <c r="X318">
        <v>1</v>
      </c>
      <c r="Y318">
        <v>2410529.0499999998</v>
      </c>
    </row>
    <row r="321" spans="1:15" x14ac:dyDescent="0.25">
      <c r="A321">
        <v>-1</v>
      </c>
    </row>
    <row r="323" spans="1:15" x14ac:dyDescent="0.25">
      <c r="A323">
        <v>75</v>
      </c>
      <c r="B323" t="s">
        <v>164</v>
      </c>
      <c r="C323">
        <v>2024</v>
      </c>
      <c r="D323">
        <v>0</v>
      </c>
      <c r="E323">
        <v>1</v>
      </c>
      <c r="F323">
        <v>0</v>
      </c>
      <c r="G323">
        <v>0</v>
      </c>
      <c r="H323">
        <v>1</v>
      </c>
      <c r="I323">
        <v>0</v>
      </c>
      <c r="J323">
        <v>3</v>
      </c>
      <c r="K323">
        <v>78</v>
      </c>
      <c r="L323">
        <v>30</v>
      </c>
      <c r="M323">
        <v>0</v>
      </c>
      <c r="N323">
        <v>31628898</v>
      </c>
      <c r="O323">
        <v>1</v>
      </c>
    </row>
    <row r="327" spans="1:15" x14ac:dyDescent="0.25">
      <c r="A327">
        <v>65</v>
      </c>
      <c r="C327">
        <v>1</v>
      </c>
      <c r="D327">
        <v>0</v>
      </c>
      <c r="E32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165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54800</v>
      </c>
      <c r="M1">
        <v>10</v>
      </c>
      <c r="N1">
        <v>11</v>
      </c>
      <c r="O1">
        <v>8</v>
      </c>
      <c r="P1">
        <v>0</v>
      </c>
      <c r="Q1">
        <v>0</v>
      </c>
    </row>
    <row r="12" spans="1:133" x14ac:dyDescent="0.25">
      <c r="A12">
        <v>1</v>
      </c>
      <c r="B12">
        <v>54</v>
      </c>
      <c r="C12">
        <v>0</v>
      </c>
      <c r="E12">
        <v>0</v>
      </c>
      <c r="F12" t="s">
        <v>4</v>
      </c>
      <c r="G12" t="s">
        <v>5</v>
      </c>
      <c r="H12" t="s">
        <v>3</v>
      </c>
      <c r="I12">
        <v>0</v>
      </c>
      <c r="J12" t="s">
        <v>3</v>
      </c>
      <c r="K12">
        <v>0</v>
      </c>
      <c r="L12">
        <v>0</v>
      </c>
      <c r="M12">
        <v>2</v>
      </c>
      <c r="O12">
        <v>0</v>
      </c>
      <c r="P12">
        <v>0</v>
      </c>
      <c r="Q12">
        <v>0</v>
      </c>
      <c r="R12">
        <v>108</v>
      </c>
      <c r="T12">
        <v>1</v>
      </c>
      <c r="U12" t="s">
        <v>3</v>
      </c>
      <c r="V12">
        <v>0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L12" t="s">
        <v>3</v>
      </c>
      <c r="AM12" t="s">
        <v>3</v>
      </c>
      <c r="AN12" t="s">
        <v>3</v>
      </c>
      <c r="AP12" t="s">
        <v>3</v>
      </c>
      <c r="AQ12" t="s">
        <v>3</v>
      </c>
      <c r="AR12" t="s">
        <v>3</v>
      </c>
      <c r="AX12" t="s">
        <v>3</v>
      </c>
      <c r="AY12" t="s">
        <v>3</v>
      </c>
      <c r="AZ12" t="s">
        <v>3</v>
      </c>
      <c r="BB12">
        <v>0</v>
      </c>
      <c r="BH12" t="s">
        <v>6</v>
      </c>
      <c r="BI12" t="s">
        <v>7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0</v>
      </c>
      <c r="BP12">
        <v>6</v>
      </c>
      <c r="BQ12">
        <v>2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0</v>
      </c>
      <c r="BX12">
        <v>0</v>
      </c>
      <c r="BY12" t="s">
        <v>8</v>
      </c>
      <c r="BZ12" t="s">
        <v>9</v>
      </c>
      <c r="CA12" t="s">
        <v>10</v>
      </c>
      <c r="CB12" t="s">
        <v>10</v>
      </c>
      <c r="CC12" t="s">
        <v>10</v>
      </c>
      <c r="CD12" t="s">
        <v>10</v>
      </c>
      <c r="CE12" t="s">
        <v>11</v>
      </c>
      <c r="CF12">
        <v>0</v>
      </c>
      <c r="CG12">
        <v>0</v>
      </c>
      <c r="CH12">
        <v>2097160</v>
      </c>
      <c r="CI12" t="s">
        <v>3</v>
      </c>
      <c r="CJ12" t="s">
        <v>3</v>
      </c>
      <c r="CK12">
        <v>0</v>
      </c>
      <c r="CY12">
        <v>0</v>
      </c>
      <c r="CZ12" t="s">
        <v>3</v>
      </c>
      <c r="DA12" t="s">
        <v>3</v>
      </c>
      <c r="EC12">
        <v>0</v>
      </c>
    </row>
    <row r="14" spans="1:133" x14ac:dyDescent="0.25">
      <c r="A14">
        <v>22</v>
      </c>
      <c r="B14">
        <v>1</v>
      </c>
      <c r="C14">
        <v>0</v>
      </c>
      <c r="D14">
        <v>31628898</v>
      </c>
      <c r="E14">
        <v>0</v>
      </c>
      <c r="F14">
        <v>2</v>
      </c>
      <c r="G14">
        <v>1</v>
      </c>
    </row>
    <row r="16" spans="1:133" x14ac:dyDescent="0.25">
      <c r="A16">
        <v>3</v>
      </c>
      <c r="B16">
        <v>0</v>
      </c>
      <c r="C16" t="s">
        <v>12</v>
      </c>
      <c r="D16" t="s">
        <v>12</v>
      </c>
      <c r="E16">
        <f>ROUND((Source!F274)/1000,2)</f>
        <v>0</v>
      </c>
      <c r="F16">
        <f>ROUND((Source!F275)/1000,2)</f>
        <v>0</v>
      </c>
      <c r="G16">
        <f>ROUND((Source!F266)/1000,2)</f>
        <v>0</v>
      </c>
      <c r="H16">
        <f>ROUND((Source!F276)/1000+(Source!F277)/1000,2)</f>
        <v>2008.77</v>
      </c>
      <c r="I16">
        <f>E16+F16+G16+H16</f>
        <v>2008.77</v>
      </c>
      <c r="J16">
        <f>ROUND((Source!F272+Source!F271)/1000,2)</f>
        <v>206.46</v>
      </c>
      <c r="AI16">
        <v>0</v>
      </c>
      <c r="AJ16">
        <v>0</v>
      </c>
      <c r="AK16" t="s">
        <v>3</v>
      </c>
      <c r="AL16" t="s">
        <v>3</v>
      </c>
      <c r="AM16" t="s">
        <v>3</v>
      </c>
      <c r="AN16">
        <v>0</v>
      </c>
      <c r="AO16" t="s">
        <v>3</v>
      </c>
      <c r="AP16" t="s">
        <v>3</v>
      </c>
      <c r="AT16">
        <v>1850989.23</v>
      </c>
      <c r="AU16">
        <v>1633385.06</v>
      </c>
      <c r="AV16">
        <v>0</v>
      </c>
      <c r="AW16">
        <v>0</v>
      </c>
      <c r="AX16">
        <v>0</v>
      </c>
      <c r="AY16">
        <v>22072.959999999999</v>
      </c>
      <c r="AZ16">
        <v>10930.15</v>
      </c>
      <c r="BA16">
        <v>195531.21</v>
      </c>
      <c r="BB16">
        <v>0</v>
      </c>
      <c r="BC16">
        <v>0</v>
      </c>
      <c r="BD16">
        <v>2008774.21</v>
      </c>
      <c r="BE16">
        <v>0</v>
      </c>
      <c r="BF16">
        <v>631.04831000000013</v>
      </c>
      <c r="BG16">
        <v>0</v>
      </c>
      <c r="BH16">
        <v>0</v>
      </c>
      <c r="BI16">
        <v>136871.87</v>
      </c>
      <c r="BJ16">
        <v>19553.13</v>
      </c>
      <c r="BK16">
        <v>2008774.21</v>
      </c>
    </row>
    <row r="18" spans="1:15" x14ac:dyDescent="0.25">
      <c r="A18">
        <v>51</v>
      </c>
      <c r="E18">
        <f>SUMIF(A16:A17,3,E16:E17)</f>
        <v>0</v>
      </c>
      <c r="F18">
        <f>SUMIF(A16:A17,3,F16:F17)</f>
        <v>0</v>
      </c>
      <c r="G18">
        <f>SUMIF(A16:A17,3,G16:G17)</f>
        <v>0</v>
      </c>
      <c r="H18">
        <f>SUMIF(A16:A17,3,H16:H17)</f>
        <v>2008.77</v>
      </c>
      <c r="I18">
        <f>SUMIF(A16:A17,3,I16:I17)</f>
        <v>2008.77</v>
      </c>
      <c r="J18">
        <f>SUMIF(A16:A17,3,J16:J17)</f>
        <v>206.46</v>
      </c>
    </row>
    <row r="20" spans="1:15" x14ac:dyDescent="0.25">
      <c r="A20">
        <v>50</v>
      </c>
      <c r="B20">
        <v>0</v>
      </c>
      <c r="C20">
        <v>0</v>
      </c>
      <c r="D20">
        <v>1</v>
      </c>
      <c r="E20">
        <v>201</v>
      </c>
      <c r="F20">
        <v>1850989.23</v>
      </c>
      <c r="G20" t="s">
        <v>40</v>
      </c>
      <c r="H20" t="s">
        <v>41</v>
      </c>
      <c r="K20">
        <v>201</v>
      </c>
      <c r="L20">
        <v>1</v>
      </c>
      <c r="M20">
        <v>3</v>
      </c>
      <c r="N20" t="s">
        <v>3</v>
      </c>
      <c r="O20">
        <v>2</v>
      </c>
    </row>
    <row r="21" spans="1:15" x14ac:dyDescent="0.25">
      <c r="A21">
        <v>50</v>
      </c>
      <c r="B21">
        <v>0</v>
      </c>
      <c r="C21">
        <v>0</v>
      </c>
      <c r="D21">
        <v>1</v>
      </c>
      <c r="E21">
        <v>202</v>
      </c>
      <c r="F21">
        <v>1633385.06</v>
      </c>
      <c r="G21" t="s">
        <v>42</v>
      </c>
      <c r="H21" t="s">
        <v>43</v>
      </c>
      <c r="K21">
        <v>202</v>
      </c>
      <c r="L21">
        <v>2</v>
      </c>
      <c r="M21">
        <v>3</v>
      </c>
      <c r="N21" t="s">
        <v>3</v>
      </c>
      <c r="O21">
        <v>2</v>
      </c>
    </row>
    <row r="22" spans="1:15" x14ac:dyDescent="0.25">
      <c r="A22">
        <v>50</v>
      </c>
      <c r="B22">
        <v>0</v>
      </c>
      <c r="C22">
        <v>0</v>
      </c>
      <c r="D22">
        <v>1</v>
      </c>
      <c r="E22">
        <v>222</v>
      </c>
      <c r="F22">
        <v>0</v>
      </c>
      <c r="G22" t="s">
        <v>44</v>
      </c>
      <c r="H22" t="s">
        <v>45</v>
      </c>
      <c r="K22">
        <v>222</v>
      </c>
      <c r="L22">
        <v>3</v>
      </c>
      <c r="M22">
        <v>3</v>
      </c>
      <c r="N22" t="s">
        <v>3</v>
      </c>
      <c r="O22">
        <v>2</v>
      </c>
    </row>
    <row r="23" spans="1:15" x14ac:dyDescent="0.25">
      <c r="A23">
        <v>50</v>
      </c>
      <c r="B23">
        <v>0</v>
      </c>
      <c r="C23">
        <v>0</v>
      </c>
      <c r="D23">
        <v>1</v>
      </c>
      <c r="E23">
        <v>225</v>
      </c>
      <c r="F23">
        <v>1633385.06</v>
      </c>
      <c r="G23" t="s">
        <v>46</v>
      </c>
      <c r="H23" t="s">
        <v>47</v>
      </c>
      <c r="K23">
        <v>225</v>
      </c>
      <c r="L23">
        <v>4</v>
      </c>
      <c r="M23">
        <v>3</v>
      </c>
      <c r="N23" t="s">
        <v>3</v>
      </c>
      <c r="O23">
        <v>2</v>
      </c>
    </row>
    <row r="24" spans="1:15" x14ac:dyDescent="0.25">
      <c r="A24">
        <v>50</v>
      </c>
      <c r="B24">
        <v>0</v>
      </c>
      <c r="C24">
        <v>0</v>
      </c>
      <c r="D24">
        <v>1</v>
      </c>
      <c r="E24">
        <v>226</v>
      </c>
      <c r="F24">
        <v>1633385.06</v>
      </c>
      <c r="G24" t="s">
        <v>48</v>
      </c>
      <c r="H24" t="s">
        <v>49</v>
      </c>
      <c r="K24">
        <v>226</v>
      </c>
      <c r="L24">
        <v>5</v>
      </c>
      <c r="M24">
        <v>3</v>
      </c>
      <c r="N24" t="s">
        <v>3</v>
      </c>
      <c r="O24">
        <v>2</v>
      </c>
    </row>
    <row r="25" spans="1:15" x14ac:dyDescent="0.25">
      <c r="A25">
        <v>50</v>
      </c>
      <c r="B25">
        <v>0</v>
      </c>
      <c r="C25">
        <v>0</v>
      </c>
      <c r="D25">
        <v>1</v>
      </c>
      <c r="E25">
        <v>227</v>
      </c>
      <c r="F25">
        <v>0</v>
      </c>
      <c r="G25" t="s">
        <v>50</v>
      </c>
      <c r="H25" t="s">
        <v>51</v>
      </c>
      <c r="K25">
        <v>227</v>
      </c>
      <c r="L25">
        <v>6</v>
      </c>
      <c r="M25">
        <v>3</v>
      </c>
      <c r="N25" t="s">
        <v>3</v>
      </c>
      <c r="O25">
        <v>2</v>
      </c>
    </row>
    <row r="26" spans="1:15" x14ac:dyDescent="0.25">
      <c r="A26">
        <v>50</v>
      </c>
      <c r="B26">
        <v>0</v>
      </c>
      <c r="C26">
        <v>0</v>
      </c>
      <c r="D26">
        <v>1</v>
      </c>
      <c r="E26">
        <v>228</v>
      </c>
      <c r="F26">
        <v>1633385.06</v>
      </c>
      <c r="G26" t="s">
        <v>52</v>
      </c>
      <c r="H26" t="s">
        <v>53</v>
      </c>
      <c r="K26">
        <v>228</v>
      </c>
      <c r="L26">
        <v>7</v>
      </c>
      <c r="M26">
        <v>3</v>
      </c>
      <c r="N26" t="s">
        <v>3</v>
      </c>
      <c r="O26">
        <v>2</v>
      </c>
    </row>
    <row r="27" spans="1:15" x14ac:dyDescent="0.25">
      <c r="A27">
        <v>50</v>
      </c>
      <c r="B27">
        <v>0</v>
      </c>
      <c r="C27">
        <v>0</v>
      </c>
      <c r="D27">
        <v>1</v>
      </c>
      <c r="E27">
        <v>216</v>
      </c>
      <c r="F27">
        <v>0</v>
      </c>
      <c r="G27" t="s">
        <v>54</v>
      </c>
      <c r="H27" t="s">
        <v>55</v>
      </c>
      <c r="K27">
        <v>216</v>
      </c>
      <c r="L27">
        <v>8</v>
      </c>
      <c r="M27">
        <v>3</v>
      </c>
      <c r="N27" t="s">
        <v>3</v>
      </c>
      <c r="O27">
        <v>2</v>
      </c>
    </row>
    <row r="28" spans="1:15" x14ac:dyDescent="0.25">
      <c r="A28">
        <v>50</v>
      </c>
      <c r="B28">
        <v>0</v>
      </c>
      <c r="C28">
        <v>0</v>
      </c>
      <c r="D28">
        <v>1</v>
      </c>
      <c r="E28">
        <v>223</v>
      </c>
      <c r="F28">
        <v>0</v>
      </c>
      <c r="G28" t="s">
        <v>56</v>
      </c>
      <c r="H28" t="s">
        <v>57</v>
      </c>
      <c r="K28">
        <v>223</v>
      </c>
      <c r="L28">
        <v>9</v>
      </c>
      <c r="M28">
        <v>3</v>
      </c>
      <c r="N28" t="s">
        <v>3</v>
      </c>
      <c r="O28">
        <v>2</v>
      </c>
    </row>
    <row r="29" spans="1:15" x14ac:dyDescent="0.25">
      <c r="A29">
        <v>50</v>
      </c>
      <c r="B29">
        <v>0</v>
      </c>
      <c r="C29">
        <v>0</v>
      </c>
      <c r="D29">
        <v>1</v>
      </c>
      <c r="E29">
        <v>229</v>
      </c>
      <c r="F29">
        <v>0</v>
      </c>
      <c r="G29" t="s">
        <v>58</v>
      </c>
      <c r="H29" t="s">
        <v>59</v>
      </c>
      <c r="K29">
        <v>229</v>
      </c>
      <c r="L29">
        <v>10</v>
      </c>
      <c r="M29">
        <v>3</v>
      </c>
      <c r="N29" t="s">
        <v>3</v>
      </c>
      <c r="O29">
        <v>2</v>
      </c>
    </row>
    <row r="30" spans="1:15" x14ac:dyDescent="0.25">
      <c r="A30">
        <v>50</v>
      </c>
      <c r="B30">
        <v>0</v>
      </c>
      <c r="C30">
        <v>0</v>
      </c>
      <c r="D30">
        <v>1</v>
      </c>
      <c r="E30">
        <v>203</v>
      </c>
      <c r="F30">
        <v>22072.959999999999</v>
      </c>
      <c r="G30" t="s">
        <v>60</v>
      </c>
      <c r="H30" t="s">
        <v>61</v>
      </c>
      <c r="K30">
        <v>203</v>
      </c>
      <c r="L30">
        <v>11</v>
      </c>
      <c r="M30">
        <v>3</v>
      </c>
      <c r="N30" t="s">
        <v>3</v>
      </c>
      <c r="O30">
        <v>2</v>
      </c>
    </row>
    <row r="31" spans="1:15" x14ac:dyDescent="0.25">
      <c r="A31">
        <v>50</v>
      </c>
      <c r="B31">
        <v>0</v>
      </c>
      <c r="C31">
        <v>0</v>
      </c>
      <c r="D31">
        <v>1</v>
      </c>
      <c r="E31">
        <v>231</v>
      </c>
      <c r="F31">
        <v>0</v>
      </c>
      <c r="G31" t="s">
        <v>62</v>
      </c>
      <c r="H31" t="s">
        <v>63</v>
      </c>
      <c r="K31">
        <v>231</v>
      </c>
      <c r="L31">
        <v>12</v>
      </c>
      <c r="M31">
        <v>3</v>
      </c>
      <c r="N31" t="s">
        <v>3</v>
      </c>
      <c r="O31">
        <v>2</v>
      </c>
    </row>
    <row r="32" spans="1:15" x14ac:dyDescent="0.25">
      <c r="A32">
        <v>50</v>
      </c>
      <c r="B32">
        <v>0</v>
      </c>
      <c r="C32">
        <v>0</v>
      </c>
      <c r="D32">
        <v>1</v>
      </c>
      <c r="E32">
        <v>204</v>
      </c>
      <c r="F32">
        <v>10930.15</v>
      </c>
      <c r="G32" t="s">
        <v>64</v>
      </c>
      <c r="H32" t="s">
        <v>65</v>
      </c>
      <c r="K32">
        <v>204</v>
      </c>
      <c r="L32">
        <v>13</v>
      </c>
      <c r="M32">
        <v>3</v>
      </c>
      <c r="N32" t="s">
        <v>3</v>
      </c>
      <c r="O32">
        <v>2</v>
      </c>
    </row>
    <row r="33" spans="1:15" x14ac:dyDescent="0.25">
      <c r="A33">
        <v>50</v>
      </c>
      <c r="B33">
        <v>0</v>
      </c>
      <c r="C33">
        <v>0</v>
      </c>
      <c r="D33">
        <v>1</v>
      </c>
      <c r="E33">
        <v>205</v>
      </c>
      <c r="F33">
        <v>195531.21</v>
      </c>
      <c r="G33" t="s">
        <v>66</v>
      </c>
      <c r="H33" t="s">
        <v>67</v>
      </c>
      <c r="K33">
        <v>205</v>
      </c>
      <c r="L33">
        <v>14</v>
      </c>
      <c r="M33">
        <v>3</v>
      </c>
      <c r="N33" t="s">
        <v>3</v>
      </c>
      <c r="O33">
        <v>2</v>
      </c>
    </row>
    <row r="34" spans="1:15" x14ac:dyDescent="0.25">
      <c r="A34">
        <v>50</v>
      </c>
      <c r="B34">
        <v>0</v>
      </c>
      <c r="C34">
        <v>0</v>
      </c>
      <c r="D34">
        <v>1</v>
      </c>
      <c r="E34">
        <v>232</v>
      </c>
      <c r="F34">
        <v>0</v>
      </c>
      <c r="G34" t="s">
        <v>68</v>
      </c>
      <c r="H34" t="s">
        <v>69</v>
      </c>
      <c r="K34">
        <v>232</v>
      </c>
      <c r="L34">
        <v>15</v>
      </c>
      <c r="M34">
        <v>3</v>
      </c>
      <c r="N34" t="s">
        <v>3</v>
      </c>
      <c r="O34">
        <v>2</v>
      </c>
    </row>
    <row r="35" spans="1:15" x14ac:dyDescent="0.25">
      <c r="A35">
        <v>50</v>
      </c>
      <c r="B35">
        <v>0</v>
      </c>
      <c r="C35">
        <v>0</v>
      </c>
      <c r="D35">
        <v>1</v>
      </c>
      <c r="E35">
        <v>214</v>
      </c>
      <c r="F35">
        <v>0</v>
      </c>
      <c r="G35" t="s">
        <v>70</v>
      </c>
      <c r="H35" t="s">
        <v>71</v>
      </c>
      <c r="K35">
        <v>214</v>
      </c>
      <c r="L35">
        <v>16</v>
      </c>
      <c r="M35">
        <v>3</v>
      </c>
      <c r="N35" t="s">
        <v>3</v>
      </c>
      <c r="O35">
        <v>2</v>
      </c>
    </row>
    <row r="36" spans="1:15" x14ac:dyDescent="0.25">
      <c r="A36">
        <v>50</v>
      </c>
      <c r="B36">
        <v>0</v>
      </c>
      <c r="C36">
        <v>0</v>
      </c>
      <c r="D36">
        <v>1</v>
      </c>
      <c r="E36">
        <v>215</v>
      </c>
      <c r="F36">
        <v>0</v>
      </c>
      <c r="G36" t="s">
        <v>72</v>
      </c>
      <c r="H36" t="s">
        <v>73</v>
      </c>
      <c r="K36">
        <v>215</v>
      </c>
      <c r="L36">
        <v>17</v>
      </c>
      <c r="M36">
        <v>3</v>
      </c>
      <c r="N36" t="s">
        <v>3</v>
      </c>
      <c r="O36">
        <v>2</v>
      </c>
    </row>
    <row r="37" spans="1:15" x14ac:dyDescent="0.25">
      <c r="A37">
        <v>50</v>
      </c>
      <c r="B37">
        <v>0</v>
      </c>
      <c r="C37">
        <v>0</v>
      </c>
      <c r="D37">
        <v>1</v>
      </c>
      <c r="E37">
        <v>217</v>
      </c>
      <c r="F37">
        <v>2008774.21</v>
      </c>
      <c r="G37" t="s">
        <v>74</v>
      </c>
      <c r="H37" t="s">
        <v>75</v>
      </c>
      <c r="K37">
        <v>217</v>
      </c>
      <c r="L37">
        <v>18</v>
      </c>
      <c r="M37">
        <v>3</v>
      </c>
      <c r="N37" t="s">
        <v>3</v>
      </c>
      <c r="O37">
        <v>2</v>
      </c>
    </row>
    <row r="38" spans="1:15" x14ac:dyDescent="0.25">
      <c r="A38">
        <v>50</v>
      </c>
      <c r="B38">
        <v>0</v>
      </c>
      <c r="C38">
        <v>0</v>
      </c>
      <c r="D38">
        <v>1</v>
      </c>
      <c r="E38">
        <v>230</v>
      </c>
      <c r="F38">
        <v>0</v>
      </c>
      <c r="G38" t="s">
        <v>76</v>
      </c>
      <c r="H38" t="s">
        <v>77</v>
      </c>
      <c r="K38">
        <v>230</v>
      </c>
      <c r="L38">
        <v>19</v>
      </c>
      <c r="M38">
        <v>3</v>
      </c>
      <c r="N38" t="s">
        <v>3</v>
      </c>
      <c r="O38">
        <v>2</v>
      </c>
    </row>
    <row r="39" spans="1:15" x14ac:dyDescent="0.25">
      <c r="A39">
        <v>50</v>
      </c>
      <c r="B39">
        <v>0</v>
      </c>
      <c r="C39">
        <v>0</v>
      </c>
      <c r="D39">
        <v>1</v>
      </c>
      <c r="E39">
        <v>206</v>
      </c>
      <c r="F39">
        <v>0</v>
      </c>
      <c r="G39" t="s">
        <v>78</v>
      </c>
      <c r="H39" t="s">
        <v>79</v>
      </c>
      <c r="K39">
        <v>206</v>
      </c>
      <c r="L39">
        <v>20</v>
      </c>
      <c r="M39">
        <v>3</v>
      </c>
      <c r="N39" t="s">
        <v>3</v>
      </c>
      <c r="O39">
        <v>2</v>
      </c>
    </row>
    <row r="40" spans="1:15" x14ac:dyDescent="0.25">
      <c r="A40">
        <v>50</v>
      </c>
      <c r="B40">
        <v>0</v>
      </c>
      <c r="C40">
        <v>0</v>
      </c>
      <c r="D40">
        <v>1</v>
      </c>
      <c r="E40">
        <v>207</v>
      </c>
      <c r="F40">
        <v>631.04831000000013</v>
      </c>
      <c r="G40" t="s">
        <v>80</v>
      </c>
      <c r="H40" t="s">
        <v>81</v>
      </c>
      <c r="K40">
        <v>207</v>
      </c>
      <c r="L40">
        <v>21</v>
      </c>
      <c r="M40">
        <v>3</v>
      </c>
      <c r="N40" t="s">
        <v>3</v>
      </c>
      <c r="O40">
        <v>-1</v>
      </c>
    </row>
    <row r="41" spans="1:15" x14ac:dyDescent="0.25">
      <c r="A41">
        <v>50</v>
      </c>
      <c r="B41">
        <v>0</v>
      </c>
      <c r="C41">
        <v>0</v>
      </c>
      <c r="D41">
        <v>1</v>
      </c>
      <c r="E41">
        <v>208</v>
      </c>
      <c r="F41">
        <v>0</v>
      </c>
      <c r="G41" t="s">
        <v>82</v>
      </c>
      <c r="H41" t="s">
        <v>83</v>
      </c>
      <c r="K41">
        <v>208</v>
      </c>
      <c r="L41">
        <v>22</v>
      </c>
      <c r="M41">
        <v>3</v>
      </c>
      <c r="N41" t="s">
        <v>3</v>
      </c>
      <c r="O41">
        <v>-1</v>
      </c>
    </row>
    <row r="42" spans="1:15" x14ac:dyDescent="0.25">
      <c r="A42">
        <v>50</v>
      </c>
      <c r="B42">
        <v>0</v>
      </c>
      <c r="C42">
        <v>0</v>
      </c>
      <c r="D42">
        <v>1</v>
      </c>
      <c r="E42">
        <v>209</v>
      </c>
      <c r="F42">
        <v>0</v>
      </c>
      <c r="G42" t="s">
        <v>84</v>
      </c>
      <c r="H42" t="s">
        <v>85</v>
      </c>
      <c r="K42">
        <v>209</v>
      </c>
      <c r="L42">
        <v>23</v>
      </c>
      <c r="M42">
        <v>3</v>
      </c>
      <c r="N42" t="s">
        <v>3</v>
      </c>
      <c r="O42">
        <v>2</v>
      </c>
    </row>
    <row r="43" spans="1:15" x14ac:dyDescent="0.25">
      <c r="A43">
        <v>50</v>
      </c>
      <c r="B43">
        <v>0</v>
      </c>
      <c r="C43">
        <v>0</v>
      </c>
      <c r="D43">
        <v>1</v>
      </c>
      <c r="E43">
        <v>233</v>
      </c>
      <c r="F43">
        <v>0</v>
      </c>
      <c r="G43" t="s">
        <v>86</v>
      </c>
      <c r="H43" t="s">
        <v>87</v>
      </c>
      <c r="K43">
        <v>233</v>
      </c>
      <c r="L43">
        <v>24</v>
      </c>
      <c r="M43">
        <v>3</v>
      </c>
      <c r="N43" t="s">
        <v>3</v>
      </c>
      <c r="O43">
        <v>2</v>
      </c>
    </row>
    <row r="44" spans="1:15" x14ac:dyDescent="0.25">
      <c r="A44">
        <v>50</v>
      </c>
      <c r="B44">
        <v>0</v>
      </c>
      <c r="C44">
        <v>0</v>
      </c>
      <c r="D44">
        <v>1</v>
      </c>
      <c r="E44">
        <v>210</v>
      </c>
      <c r="F44">
        <v>136871.87</v>
      </c>
      <c r="G44" t="s">
        <v>88</v>
      </c>
      <c r="H44" t="s">
        <v>89</v>
      </c>
      <c r="K44">
        <v>210</v>
      </c>
      <c r="L44">
        <v>25</v>
      </c>
      <c r="M44">
        <v>3</v>
      </c>
      <c r="N44" t="s">
        <v>3</v>
      </c>
      <c r="O44">
        <v>2</v>
      </c>
    </row>
    <row r="45" spans="1:15" x14ac:dyDescent="0.25">
      <c r="A45">
        <v>50</v>
      </c>
      <c r="B45">
        <v>0</v>
      </c>
      <c r="C45">
        <v>0</v>
      </c>
      <c r="D45">
        <v>1</v>
      </c>
      <c r="E45">
        <v>211</v>
      </c>
      <c r="F45">
        <v>19553.13</v>
      </c>
      <c r="G45" t="s">
        <v>90</v>
      </c>
      <c r="H45" t="s">
        <v>91</v>
      </c>
      <c r="K45">
        <v>211</v>
      </c>
      <c r="L45">
        <v>26</v>
      </c>
      <c r="M45">
        <v>3</v>
      </c>
      <c r="N45" t="s">
        <v>3</v>
      </c>
      <c r="O45">
        <v>2</v>
      </c>
    </row>
    <row r="46" spans="1:15" x14ac:dyDescent="0.25">
      <c r="A46">
        <v>50</v>
      </c>
      <c r="B46">
        <v>0</v>
      </c>
      <c r="C46">
        <v>0</v>
      </c>
      <c r="D46">
        <v>1</v>
      </c>
      <c r="E46">
        <v>224</v>
      </c>
      <c r="F46">
        <v>2008774.21</v>
      </c>
      <c r="G46" t="s">
        <v>92</v>
      </c>
      <c r="H46" t="s">
        <v>93</v>
      </c>
      <c r="K46">
        <v>224</v>
      </c>
      <c r="L46">
        <v>27</v>
      </c>
      <c r="M46">
        <v>3</v>
      </c>
      <c r="N46" t="s">
        <v>3</v>
      </c>
      <c r="O46">
        <v>2</v>
      </c>
    </row>
    <row r="47" spans="1:15" x14ac:dyDescent="0.25">
      <c r="A47">
        <v>50</v>
      </c>
      <c r="B47">
        <v>1</v>
      </c>
      <c r="C47">
        <v>0</v>
      </c>
      <c r="D47">
        <v>2</v>
      </c>
      <c r="E47">
        <v>0</v>
      </c>
      <c r="F47">
        <v>2008774.21</v>
      </c>
      <c r="G47" t="s">
        <v>17</v>
      </c>
      <c r="H47" t="s">
        <v>161</v>
      </c>
      <c r="K47">
        <v>212</v>
      </c>
      <c r="L47">
        <v>28</v>
      </c>
      <c r="M47">
        <v>0</v>
      </c>
      <c r="N47" t="s">
        <v>3</v>
      </c>
      <c r="O47">
        <v>2</v>
      </c>
    </row>
    <row r="48" spans="1:15" x14ac:dyDescent="0.25">
      <c r="A48">
        <v>50</v>
      </c>
      <c r="B48">
        <v>1</v>
      </c>
      <c r="C48">
        <v>0</v>
      </c>
      <c r="D48">
        <v>2</v>
      </c>
      <c r="E48">
        <v>0</v>
      </c>
      <c r="F48">
        <v>401754.84</v>
      </c>
      <c r="G48" t="s">
        <v>28</v>
      </c>
      <c r="H48" t="s">
        <v>162</v>
      </c>
      <c r="K48">
        <v>212</v>
      </c>
      <c r="L48">
        <v>29</v>
      </c>
      <c r="M48">
        <v>0</v>
      </c>
      <c r="N48" t="s">
        <v>3</v>
      </c>
      <c r="O48">
        <v>2</v>
      </c>
    </row>
    <row r="49" spans="1:15" x14ac:dyDescent="0.25">
      <c r="A49">
        <v>50</v>
      </c>
      <c r="B49">
        <v>1</v>
      </c>
      <c r="C49">
        <v>0</v>
      </c>
      <c r="D49">
        <v>2</v>
      </c>
      <c r="E49">
        <v>0</v>
      </c>
      <c r="F49">
        <v>2410529.0499999998</v>
      </c>
      <c r="G49" t="s">
        <v>32</v>
      </c>
      <c r="H49" t="s">
        <v>163</v>
      </c>
      <c r="K49">
        <v>212</v>
      </c>
      <c r="L49">
        <v>30</v>
      </c>
      <c r="M49">
        <v>0</v>
      </c>
      <c r="N49" t="s">
        <v>3</v>
      </c>
      <c r="O49">
        <v>2</v>
      </c>
    </row>
    <row r="51" spans="1:15" x14ac:dyDescent="0.25">
      <c r="A51">
        <v>-1</v>
      </c>
    </row>
    <row r="54" spans="1:15" x14ac:dyDescent="0.25">
      <c r="A54">
        <v>75</v>
      </c>
      <c r="B54" t="s">
        <v>164</v>
      </c>
      <c r="C54">
        <v>2024</v>
      </c>
      <c r="D54">
        <v>0</v>
      </c>
      <c r="E54">
        <v>1</v>
      </c>
      <c r="F54">
        <v>0</v>
      </c>
      <c r="G54">
        <v>0</v>
      </c>
      <c r="H54">
        <v>1</v>
      </c>
      <c r="I54">
        <v>0</v>
      </c>
      <c r="J54">
        <v>3</v>
      </c>
      <c r="K54">
        <v>78</v>
      </c>
      <c r="L54">
        <v>30</v>
      </c>
      <c r="M54">
        <v>0</v>
      </c>
      <c r="N54">
        <v>31628898</v>
      </c>
      <c r="O54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O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31628898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W1">
        <v>0</v>
      </c>
      <c r="X1">
        <v>476480486</v>
      </c>
      <c r="Y1">
        <f>(AT1*0.2)</f>
        <v>319.93000000000006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1599.65</v>
      </c>
      <c r="AU1" t="s">
        <v>23</v>
      </c>
      <c r="AV1">
        <v>1</v>
      </c>
      <c r="AW1">
        <v>2</v>
      </c>
      <c r="AX1">
        <v>31629139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185.55940000000001</v>
      </c>
      <c r="CW1">
        <v>0</v>
      </c>
      <c r="CX1">
        <f>ROUND(Y1*Source!I32,9)</f>
        <v>185.55940000000001</v>
      </c>
      <c r="CY1">
        <f>AD1</f>
        <v>0</v>
      </c>
      <c r="CZ1">
        <f>AH1</f>
        <v>0</v>
      </c>
      <c r="DA1">
        <f>AL1</f>
        <v>1</v>
      </c>
      <c r="DB1">
        <f>ROUND((ROUND(AT1*CZ1,2)*0.2),6)</f>
        <v>0</v>
      </c>
      <c r="DC1">
        <f>ROUND((ROUND(AT1*AG1,2)*0.2),6)</f>
        <v>0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0</v>
      </c>
      <c r="DH1">
        <f t="shared" ref="DH1:DH32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ROW(Source!A32)</f>
        <v>32</v>
      </c>
      <c r="B2">
        <v>31628898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W2">
        <v>0</v>
      </c>
      <c r="X2">
        <v>-1787574504</v>
      </c>
      <c r="Y2">
        <f>(AT2*0.2)</f>
        <v>2.25</v>
      </c>
      <c r="AA2">
        <v>0</v>
      </c>
      <c r="AB2">
        <v>3.21</v>
      </c>
      <c r="AC2">
        <v>0.01</v>
      </c>
      <c r="AD2">
        <v>0</v>
      </c>
      <c r="AE2">
        <v>0</v>
      </c>
      <c r="AF2">
        <v>3.21</v>
      </c>
      <c r="AG2">
        <v>0.01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11.25</v>
      </c>
      <c r="AU2" t="s">
        <v>23</v>
      </c>
      <c r="AV2">
        <v>0</v>
      </c>
      <c r="AW2">
        <v>2</v>
      </c>
      <c r="AX2">
        <v>31629140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ROUND(Y2*Source!I32,9)</f>
        <v>1.3049999999999999</v>
      </c>
      <c r="CX2">
        <f>ROUND(Y2*Source!I32,9)</f>
        <v>1.3049999999999999</v>
      </c>
      <c r="CY2">
        <f>AB2</f>
        <v>3.21</v>
      </c>
      <c r="CZ2">
        <f>AF2</f>
        <v>3.21</v>
      </c>
      <c r="DA2">
        <f>AJ2</f>
        <v>1</v>
      </c>
      <c r="DB2">
        <f>ROUND((ROUND(AT2*CZ2,2)*0.2),6)</f>
        <v>7.2220000000000004</v>
      </c>
      <c r="DC2">
        <f>ROUND((ROUND(AT2*AG2,2)*0.2),6)</f>
        <v>2.1999999999999999E-2</v>
      </c>
      <c r="DD2" t="s">
        <v>3</v>
      </c>
      <c r="DE2" t="s">
        <v>3</v>
      </c>
      <c r="DF2">
        <f t="shared" si="0"/>
        <v>0</v>
      </c>
      <c r="DG2">
        <f t="shared" si="1"/>
        <v>4.1900000000000004</v>
      </c>
      <c r="DH2">
        <f t="shared" si="2"/>
        <v>0.01</v>
      </c>
      <c r="DI2">
        <f t="shared" si="3"/>
        <v>0</v>
      </c>
      <c r="DJ2">
        <f>DG2</f>
        <v>4.1900000000000004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ROW(Source!A32)</f>
        <v>32</v>
      </c>
      <c r="B3">
        <v>31628898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W3">
        <v>0</v>
      </c>
      <c r="X3">
        <v>-1280864534</v>
      </c>
      <c r="Y3">
        <f>(AT3*0.2)</f>
        <v>3</v>
      </c>
      <c r="AA3">
        <v>0</v>
      </c>
      <c r="AB3">
        <v>6.63</v>
      </c>
      <c r="AC3">
        <v>0.02</v>
      </c>
      <c r="AD3">
        <v>0</v>
      </c>
      <c r="AE3">
        <v>0</v>
      </c>
      <c r="AF3">
        <v>6.63</v>
      </c>
      <c r="AG3">
        <v>0.02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15</v>
      </c>
      <c r="AU3" t="s">
        <v>23</v>
      </c>
      <c r="AV3">
        <v>0</v>
      </c>
      <c r="AW3">
        <v>2</v>
      </c>
      <c r="AX3">
        <v>31629141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ROUND(Y3*Source!I32,9)</f>
        <v>1.74</v>
      </c>
      <c r="CX3">
        <f>ROUND(Y3*Source!I32,9)</f>
        <v>1.74</v>
      </c>
      <c r="CY3">
        <f>AB3</f>
        <v>6.63</v>
      </c>
      <c r="CZ3">
        <f>AF3</f>
        <v>6.63</v>
      </c>
      <c r="DA3">
        <f>AJ3</f>
        <v>1</v>
      </c>
      <c r="DB3">
        <f>ROUND((ROUND(AT3*CZ3,2)*0.2),6)</f>
        <v>19.89</v>
      </c>
      <c r="DC3">
        <f>ROUND((ROUND(AT3*AG3,2)*0.2),6)</f>
        <v>0.06</v>
      </c>
      <c r="DD3" t="s">
        <v>3</v>
      </c>
      <c r="DE3" t="s">
        <v>3</v>
      </c>
      <c r="DF3">
        <f t="shared" si="0"/>
        <v>0</v>
      </c>
      <c r="DG3">
        <f t="shared" si="1"/>
        <v>11.54</v>
      </c>
      <c r="DH3">
        <f t="shared" si="2"/>
        <v>0.03</v>
      </c>
      <c r="DI3">
        <f t="shared" si="3"/>
        <v>0</v>
      </c>
      <c r="DJ3">
        <f>DG3</f>
        <v>11.54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ROW(Source!A32)</f>
        <v>32</v>
      </c>
      <c r="B4">
        <v>31628898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W4">
        <v>0</v>
      </c>
      <c r="X4">
        <v>17907020</v>
      </c>
      <c r="Y4">
        <f>(AT4*0.2)</f>
        <v>51.628</v>
      </c>
      <c r="AA4">
        <v>0</v>
      </c>
      <c r="AB4">
        <v>34.869999999999997</v>
      </c>
      <c r="AC4">
        <v>1.31</v>
      </c>
      <c r="AD4">
        <v>0</v>
      </c>
      <c r="AE4">
        <v>0</v>
      </c>
      <c r="AF4">
        <v>34.869999999999997</v>
      </c>
      <c r="AG4">
        <v>1.31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258.14</v>
      </c>
      <c r="AU4" t="s">
        <v>23</v>
      </c>
      <c r="AV4">
        <v>0</v>
      </c>
      <c r="AW4">
        <v>2</v>
      </c>
      <c r="AX4">
        <v>31629142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ROUND(Y4*Source!I32,9)</f>
        <v>29.944240000000001</v>
      </c>
      <c r="CX4">
        <f>ROUND(Y4*Source!I32,9)</f>
        <v>29.944240000000001</v>
      </c>
      <c r="CY4">
        <f>AB4</f>
        <v>34.869999999999997</v>
      </c>
      <c r="CZ4">
        <f>AF4</f>
        <v>34.869999999999997</v>
      </c>
      <c r="DA4">
        <f>AJ4</f>
        <v>1</v>
      </c>
      <c r="DB4">
        <f>ROUND((ROUND(AT4*CZ4,2)*0.2),6)</f>
        <v>1800.268</v>
      </c>
      <c r="DC4">
        <f>ROUND((ROUND(AT4*AG4,2)*0.2),6)</f>
        <v>67.632000000000005</v>
      </c>
      <c r="DD4" t="s">
        <v>3</v>
      </c>
      <c r="DE4" t="s">
        <v>3</v>
      </c>
      <c r="DF4">
        <f t="shared" si="0"/>
        <v>0</v>
      </c>
      <c r="DG4">
        <f t="shared" si="1"/>
        <v>1044.1600000000001</v>
      </c>
      <c r="DH4">
        <f t="shared" si="2"/>
        <v>39.229999999999997</v>
      </c>
      <c r="DI4">
        <f t="shared" si="3"/>
        <v>0</v>
      </c>
      <c r="DJ4">
        <f>DG4</f>
        <v>1044.1600000000001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ROW(Source!A32)</f>
        <v>32</v>
      </c>
      <c r="B5">
        <v>31628898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W5">
        <v>0</v>
      </c>
      <c r="X5">
        <v>1853315598</v>
      </c>
      <c r="Y5">
        <f t="shared" ref="Y5:Y17" si="4">(AT5*0)</f>
        <v>0</v>
      </c>
      <c r="AA5">
        <v>65982.03</v>
      </c>
      <c r="AB5">
        <v>0</v>
      </c>
      <c r="AC5">
        <v>0</v>
      </c>
      <c r="AD5">
        <v>0</v>
      </c>
      <c r="AE5">
        <v>65982.03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0.01</v>
      </c>
      <c r="AU5" t="s">
        <v>22</v>
      </c>
      <c r="AV5">
        <v>0</v>
      </c>
      <c r="AW5">
        <v>2</v>
      </c>
      <c r="AX5">
        <v>31629144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ROUND(Y5*Source!I32,9)</f>
        <v>0</v>
      </c>
      <c r="CY5">
        <f t="shared" ref="CY5:CY17" si="5">AA5</f>
        <v>65982.03</v>
      </c>
      <c r="CZ5">
        <f t="shared" ref="CZ5:CZ17" si="6">AE5</f>
        <v>65982.03</v>
      </c>
      <c r="DA5">
        <f t="shared" ref="DA5:DA17" si="7">AI5</f>
        <v>1</v>
      </c>
      <c r="DB5">
        <f t="shared" ref="DB5:DB17" si="8">ROUND((ROUND(AT5*CZ5,2)*0),6)</f>
        <v>0</v>
      </c>
      <c r="DC5">
        <f t="shared" ref="DC5:DC17" si="9">ROUND((ROUND(AT5*AG5,2)*0),6)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 t="shared" ref="DJ5:DJ17" si="10">DF5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ROW(Source!A32)</f>
        <v>32</v>
      </c>
      <c r="B6">
        <v>31628898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W6">
        <v>0</v>
      </c>
      <c r="X6">
        <v>1743150205</v>
      </c>
      <c r="Y6">
        <f t="shared" si="4"/>
        <v>0</v>
      </c>
      <c r="AA6">
        <v>4571.3100000000004</v>
      </c>
      <c r="AB6">
        <v>0</v>
      </c>
      <c r="AC6">
        <v>0</v>
      </c>
      <c r="AD6">
        <v>0</v>
      </c>
      <c r="AE6">
        <v>4571.3100000000004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102</v>
      </c>
      <c r="AU6" t="s">
        <v>22</v>
      </c>
      <c r="AV6">
        <v>0</v>
      </c>
      <c r="AW6">
        <v>2</v>
      </c>
      <c r="AX6">
        <v>31629152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0</v>
      </c>
      <c r="CY6">
        <f t="shared" si="5"/>
        <v>4571.3100000000004</v>
      </c>
      <c r="CZ6">
        <f t="shared" si="6"/>
        <v>4571.3100000000004</v>
      </c>
      <c r="DA6">
        <f t="shared" si="7"/>
        <v>1</v>
      </c>
      <c r="DB6">
        <f t="shared" si="8"/>
        <v>0</v>
      </c>
      <c r="DC6">
        <f t="shared" si="9"/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 t="shared" si="10"/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ROW(Source!A32)</f>
        <v>32</v>
      </c>
      <c r="B7">
        <v>31628898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W7">
        <v>0</v>
      </c>
      <c r="X7">
        <v>1574912569</v>
      </c>
      <c r="Y7">
        <f t="shared" si="4"/>
        <v>0</v>
      </c>
      <c r="AA7">
        <v>417250</v>
      </c>
      <c r="AB7">
        <v>0</v>
      </c>
      <c r="AC7">
        <v>0</v>
      </c>
      <c r="AD7">
        <v>0</v>
      </c>
      <c r="AE7">
        <v>417250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0.08</v>
      </c>
      <c r="AU7" t="s">
        <v>22</v>
      </c>
      <c r="AV7">
        <v>0</v>
      </c>
      <c r="AW7">
        <v>2</v>
      </c>
      <c r="AX7">
        <v>31629143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ROUND(Y7*Source!I32,9)</f>
        <v>0</v>
      </c>
      <c r="CY7">
        <f t="shared" si="5"/>
        <v>417250</v>
      </c>
      <c r="CZ7">
        <f t="shared" si="6"/>
        <v>417250</v>
      </c>
      <c r="DA7">
        <f t="shared" si="7"/>
        <v>1</v>
      </c>
      <c r="DB7">
        <f t="shared" si="8"/>
        <v>0</v>
      </c>
      <c r="DC7">
        <f t="shared" si="9"/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 t="shared" si="10"/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ROW(Source!A32)</f>
        <v>32</v>
      </c>
      <c r="B8">
        <v>31628898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W8">
        <v>0</v>
      </c>
      <c r="X8">
        <v>-1749211356</v>
      </c>
      <c r="Y8">
        <f t="shared" si="4"/>
        <v>0</v>
      </c>
      <c r="AA8">
        <v>1215185.3799999999</v>
      </c>
      <c r="AB8">
        <v>0</v>
      </c>
      <c r="AC8">
        <v>0</v>
      </c>
      <c r="AD8">
        <v>0</v>
      </c>
      <c r="AE8">
        <v>1215185.3799999999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2.7E-2</v>
      </c>
      <c r="AU8" t="s">
        <v>22</v>
      </c>
      <c r="AV8">
        <v>0</v>
      </c>
      <c r="AW8">
        <v>2</v>
      </c>
      <c r="AX8">
        <v>31629145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</v>
      </c>
      <c r="CY8">
        <f t="shared" si="5"/>
        <v>1215185.3799999999</v>
      </c>
      <c r="CZ8">
        <f t="shared" si="6"/>
        <v>1215185.3799999999</v>
      </c>
      <c r="DA8">
        <f t="shared" si="7"/>
        <v>1</v>
      </c>
      <c r="DB8">
        <f t="shared" si="8"/>
        <v>0</v>
      </c>
      <c r="DC8">
        <f t="shared" si="9"/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 t="shared" si="10"/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ROW(Source!A32)</f>
        <v>32</v>
      </c>
      <c r="B9">
        <v>31628898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W9">
        <v>0</v>
      </c>
      <c r="X9">
        <v>-593662902</v>
      </c>
      <c r="Y9">
        <f t="shared" si="4"/>
        <v>0</v>
      </c>
      <c r="AA9">
        <v>42.44</v>
      </c>
      <c r="AB9">
        <v>0</v>
      </c>
      <c r="AC9">
        <v>0</v>
      </c>
      <c r="AD9">
        <v>0</v>
      </c>
      <c r="AE9">
        <v>42.44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2.5</v>
      </c>
      <c r="AU9" t="s">
        <v>22</v>
      </c>
      <c r="AV9">
        <v>0</v>
      </c>
      <c r="AW9">
        <v>2</v>
      </c>
      <c r="AX9">
        <v>31629146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ROUND(Y9*Source!I32,9)</f>
        <v>0</v>
      </c>
      <c r="CY9">
        <f t="shared" si="5"/>
        <v>42.44</v>
      </c>
      <c r="CZ9">
        <f t="shared" si="6"/>
        <v>42.44</v>
      </c>
      <c r="DA9">
        <f t="shared" si="7"/>
        <v>1</v>
      </c>
      <c r="DB9">
        <f t="shared" si="8"/>
        <v>0</v>
      </c>
      <c r="DC9">
        <f t="shared" si="9"/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 t="shared" si="10"/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ROW(Source!A32)</f>
        <v>32</v>
      </c>
      <c r="B10">
        <v>31628898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W10">
        <v>0</v>
      </c>
      <c r="X10">
        <v>-889337878</v>
      </c>
      <c r="Y10">
        <f t="shared" si="4"/>
        <v>0</v>
      </c>
      <c r="AA10">
        <v>170.85</v>
      </c>
      <c r="AB10">
        <v>0</v>
      </c>
      <c r="AC10">
        <v>0</v>
      </c>
      <c r="AD10">
        <v>0</v>
      </c>
      <c r="AE10">
        <v>170.85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</v>
      </c>
      <c r="AU10" t="s">
        <v>22</v>
      </c>
      <c r="AV10">
        <v>0</v>
      </c>
      <c r="AW10">
        <v>2</v>
      </c>
      <c r="AX10">
        <v>31629147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ROUND(Y10*Source!I32,9)</f>
        <v>0</v>
      </c>
      <c r="CY10">
        <f t="shared" si="5"/>
        <v>170.85</v>
      </c>
      <c r="CZ10">
        <f t="shared" si="6"/>
        <v>170.85</v>
      </c>
      <c r="DA10">
        <f t="shared" si="7"/>
        <v>1</v>
      </c>
      <c r="DB10">
        <f t="shared" si="8"/>
        <v>0</v>
      </c>
      <c r="DC10">
        <f t="shared" si="9"/>
        <v>0</v>
      </c>
      <c r="DD10" t="s">
        <v>3</v>
      </c>
      <c r="DE10" t="s">
        <v>3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 t="shared" si="10"/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ROW(Source!A32)</f>
        <v>32</v>
      </c>
      <c r="B11">
        <v>31628898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W11">
        <v>0</v>
      </c>
      <c r="X11">
        <v>-1882882285</v>
      </c>
      <c r="Y11">
        <f t="shared" si="4"/>
        <v>0</v>
      </c>
      <c r="AA11">
        <v>132.72999999999999</v>
      </c>
      <c r="AB11">
        <v>0</v>
      </c>
      <c r="AC11">
        <v>0</v>
      </c>
      <c r="AD11">
        <v>0</v>
      </c>
      <c r="AE11">
        <v>132.72999999999999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7.0000000000000007E-2</v>
      </c>
      <c r="AU11" t="s">
        <v>22</v>
      </c>
      <c r="AV11">
        <v>0</v>
      </c>
      <c r="AW11">
        <v>2</v>
      </c>
      <c r="AX11">
        <v>31629148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ROUND(Y11*Source!I32,9)</f>
        <v>0</v>
      </c>
      <c r="CY11">
        <f t="shared" si="5"/>
        <v>132.72999999999999</v>
      </c>
      <c r="CZ11">
        <f t="shared" si="6"/>
        <v>132.72999999999999</v>
      </c>
      <c r="DA11">
        <f t="shared" si="7"/>
        <v>1</v>
      </c>
      <c r="DB11">
        <f t="shared" si="8"/>
        <v>0</v>
      </c>
      <c r="DC11">
        <f t="shared" si="9"/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 t="shared" si="10"/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ROW(Source!A32)</f>
        <v>32</v>
      </c>
      <c r="B12">
        <v>31628898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W12">
        <v>0</v>
      </c>
      <c r="X12">
        <v>676811617</v>
      </c>
      <c r="Y12">
        <f t="shared" si="4"/>
        <v>0</v>
      </c>
      <c r="AA12">
        <v>30.88</v>
      </c>
      <c r="AB12">
        <v>0</v>
      </c>
      <c r="AC12">
        <v>0</v>
      </c>
      <c r="AD12">
        <v>0</v>
      </c>
      <c r="AE12">
        <v>30.88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82</v>
      </c>
      <c r="AU12" t="s">
        <v>22</v>
      </c>
      <c r="AV12">
        <v>0</v>
      </c>
      <c r="AW12">
        <v>2</v>
      </c>
      <c r="AX12">
        <v>31629149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ROUND(Y12*Source!I32,9)</f>
        <v>0</v>
      </c>
      <c r="CY12">
        <f t="shared" si="5"/>
        <v>30.88</v>
      </c>
      <c r="CZ12">
        <f t="shared" si="6"/>
        <v>30.88</v>
      </c>
      <c r="DA12">
        <f t="shared" si="7"/>
        <v>1</v>
      </c>
      <c r="DB12">
        <f t="shared" si="8"/>
        <v>0</v>
      </c>
      <c r="DC12">
        <f t="shared" si="9"/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 t="shared" si="10"/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ROW(Source!A32)</f>
        <v>32</v>
      </c>
      <c r="B13">
        <v>31628898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W13">
        <v>0</v>
      </c>
      <c r="X13">
        <v>-762472068</v>
      </c>
      <c r="Y13">
        <f t="shared" si="4"/>
        <v>0</v>
      </c>
      <c r="AA13">
        <v>295.06</v>
      </c>
      <c r="AB13">
        <v>0</v>
      </c>
      <c r="AC13">
        <v>0</v>
      </c>
      <c r="AD13">
        <v>0</v>
      </c>
      <c r="AE13">
        <v>295.06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31.53</v>
      </c>
      <c r="AU13" t="s">
        <v>22</v>
      </c>
      <c r="AV13">
        <v>0</v>
      </c>
      <c r="AW13">
        <v>2</v>
      </c>
      <c r="AX13">
        <v>31629150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ROUND(Y13*Source!I32,9)</f>
        <v>0</v>
      </c>
      <c r="CY13">
        <f t="shared" si="5"/>
        <v>295.06</v>
      </c>
      <c r="CZ13">
        <f t="shared" si="6"/>
        <v>295.06</v>
      </c>
      <c r="DA13">
        <f t="shared" si="7"/>
        <v>1</v>
      </c>
      <c r="DB13">
        <f t="shared" si="8"/>
        <v>0</v>
      </c>
      <c r="DC13">
        <f t="shared" si="9"/>
        <v>0</v>
      </c>
      <c r="DD13" t="s">
        <v>3</v>
      </c>
      <c r="DE13" t="s">
        <v>3</v>
      </c>
      <c r="DF13">
        <f t="shared" si="0"/>
        <v>0</v>
      </c>
      <c r="DG13">
        <f t="shared" si="1"/>
        <v>0</v>
      </c>
      <c r="DH13">
        <f t="shared" si="2"/>
        <v>0</v>
      </c>
      <c r="DI13">
        <f t="shared" si="3"/>
        <v>0</v>
      </c>
      <c r="DJ13">
        <f t="shared" si="10"/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ROW(Source!A32)</f>
        <v>32</v>
      </c>
      <c r="B14">
        <v>31628898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W14">
        <v>0</v>
      </c>
      <c r="X14">
        <v>1080231187</v>
      </c>
      <c r="Y14">
        <f t="shared" si="4"/>
        <v>0</v>
      </c>
      <c r="AA14">
        <v>6313.45</v>
      </c>
      <c r="AB14">
        <v>0</v>
      </c>
      <c r="AC14">
        <v>0</v>
      </c>
      <c r="AD14">
        <v>0</v>
      </c>
      <c r="AE14">
        <v>6313.45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3.44E-2</v>
      </c>
      <c r="AU14" t="s">
        <v>22</v>
      </c>
      <c r="AV14">
        <v>0</v>
      </c>
      <c r="AW14">
        <v>2</v>
      </c>
      <c r="AX14">
        <v>31629151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ROUND(Y14*Source!I32,9)</f>
        <v>0</v>
      </c>
      <c r="CY14">
        <f t="shared" si="5"/>
        <v>6313.45</v>
      </c>
      <c r="CZ14">
        <f t="shared" si="6"/>
        <v>6313.45</v>
      </c>
      <c r="DA14">
        <f t="shared" si="7"/>
        <v>1</v>
      </c>
      <c r="DB14">
        <f t="shared" si="8"/>
        <v>0</v>
      </c>
      <c r="DC14">
        <f t="shared" si="9"/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 t="shared" si="10"/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ROW(Source!A32)</f>
        <v>32</v>
      </c>
      <c r="B15">
        <v>31628898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W15">
        <v>0</v>
      </c>
      <c r="X15">
        <v>264571430</v>
      </c>
      <c r="Y15">
        <f t="shared" si="4"/>
        <v>0</v>
      </c>
      <c r="AA15">
        <v>13566</v>
      </c>
      <c r="AB15">
        <v>0</v>
      </c>
      <c r="AC15">
        <v>0</v>
      </c>
      <c r="AD15">
        <v>0</v>
      </c>
      <c r="AE15">
        <v>13566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4.4999999999999997E-3</v>
      </c>
      <c r="AU15" t="s">
        <v>22</v>
      </c>
      <c r="AV15">
        <v>0</v>
      </c>
      <c r="AW15">
        <v>2</v>
      </c>
      <c r="AX15">
        <v>31629153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ROUND(Y15*Source!I32,9)</f>
        <v>0</v>
      </c>
      <c r="CY15">
        <f t="shared" si="5"/>
        <v>13566</v>
      </c>
      <c r="CZ15">
        <f t="shared" si="6"/>
        <v>13566</v>
      </c>
      <c r="DA15">
        <f t="shared" si="7"/>
        <v>1</v>
      </c>
      <c r="DB15">
        <f t="shared" si="8"/>
        <v>0</v>
      </c>
      <c r="DC15">
        <f t="shared" si="9"/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 t="shared" si="10"/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ROW(Source!A32)</f>
        <v>32</v>
      </c>
      <c r="B16">
        <v>31628898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W16">
        <v>0</v>
      </c>
      <c r="X16">
        <v>-162555142</v>
      </c>
      <c r="Y16">
        <f t="shared" si="4"/>
        <v>0</v>
      </c>
      <c r="AA16">
        <v>4592.2299999999996</v>
      </c>
      <c r="AB16">
        <v>0</v>
      </c>
      <c r="AC16">
        <v>0</v>
      </c>
      <c r="AD16">
        <v>0</v>
      </c>
      <c r="AE16">
        <v>4592.2299999999996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3.6</v>
      </c>
      <c r="AU16" t="s">
        <v>22</v>
      </c>
      <c r="AV16">
        <v>0</v>
      </c>
      <c r="AW16">
        <v>2</v>
      </c>
      <c r="AX16">
        <v>31629154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ROUND(Y16*Source!I32,9)</f>
        <v>0</v>
      </c>
      <c r="CY16">
        <f t="shared" si="5"/>
        <v>4592.2299999999996</v>
      </c>
      <c r="CZ16">
        <f t="shared" si="6"/>
        <v>4592.2299999999996</v>
      </c>
      <c r="DA16">
        <f t="shared" si="7"/>
        <v>1</v>
      </c>
      <c r="DB16">
        <f t="shared" si="8"/>
        <v>0</v>
      </c>
      <c r="DC16">
        <f t="shared" si="9"/>
        <v>0</v>
      </c>
      <c r="DD16" t="s">
        <v>3</v>
      </c>
      <c r="DE16" t="s">
        <v>3</v>
      </c>
      <c r="DF16">
        <f t="shared" si="0"/>
        <v>0</v>
      </c>
      <c r="DG16">
        <f t="shared" si="1"/>
        <v>0</v>
      </c>
      <c r="DH16">
        <f t="shared" si="2"/>
        <v>0</v>
      </c>
      <c r="DI16">
        <f t="shared" si="3"/>
        <v>0</v>
      </c>
      <c r="DJ16">
        <f t="shared" si="10"/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ROW(Source!A32)</f>
        <v>32</v>
      </c>
      <c r="B17">
        <v>31628898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W17">
        <v>0</v>
      </c>
      <c r="X17">
        <v>-1672543722</v>
      </c>
      <c r="Y17">
        <f t="shared" si="4"/>
        <v>0</v>
      </c>
      <c r="AA17">
        <v>4456.2700000000004</v>
      </c>
      <c r="AB17">
        <v>0</v>
      </c>
      <c r="AC17">
        <v>0</v>
      </c>
      <c r="AD17">
        <v>0</v>
      </c>
      <c r="AE17">
        <v>4456.2700000000004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4</v>
      </c>
      <c r="AU17" t="s">
        <v>22</v>
      </c>
      <c r="AV17">
        <v>0</v>
      </c>
      <c r="AW17">
        <v>2</v>
      </c>
      <c r="AX17">
        <v>31629155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ROUND(Y17*Source!I32,9)</f>
        <v>0</v>
      </c>
      <c r="CY17">
        <f t="shared" si="5"/>
        <v>4456.2700000000004</v>
      </c>
      <c r="CZ17">
        <f t="shared" si="6"/>
        <v>4456.2700000000004</v>
      </c>
      <c r="DA17">
        <f t="shared" si="7"/>
        <v>1</v>
      </c>
      <c r="DB17">
        <f t="shared" si="8"/>
        <v>0</v>
      </c>
      <c r="DC17">
        <f t="shared" si="9"/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 t="shared" si="10"/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ROW(Source!A33)</f>
        <v>33</v>
      </c>
      <c r="B18">
        <v>31628898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W18">
        <v>0</v>
      </c>
      <c r="X18">
        <v>476480486</v>
      </c>
      <c r="Y18">
        <f>AT18</f>
        <v>532.29999999999995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532.29999999999995</v>
      </c>
      <c r="AU18" t="s">
        <v>3</v>
      </c>
      <c r="AV18">
        <v>1</v>
      </c>
      <c r="AW18">
        <v>2</v>
      </c>
      <c r="AX18">
        <v>31629158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ROUND(AT18*Source!I33*AH18*AL18,2)</f>
        <v>0</v>
      </c>
      <c r="CV18">
        <f>ROUND(Y18*Source!I33,9)</f>
        <v>128.2843</v>
      </c>
      <c r="CW18">
        <v>0</v>
      </c>
      <c r="CX18">
        <f>ROUND(Y18*Source!I33,9)</f>
        <v>128.2843</v>
      </c>
      <c r="CY18">
        <f>AD18</f>
        <v>0</v>
      </c>
      <c r="CZ18">
        <f>AH18</f>
        <v>0</v>
      </c>
      <c r="DA18">
        <f>AL18</f>
        <v>1</v>
      </c>
      <c r="DB18">
        <f>ROUND(ROUND(AT18*CZ18,2),6)</f>
        <v>0</v>
      </c>
      <c r="DC18">
        <f>ROUND(ROUND(AT18*AG18,2),6)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ROW(Source!A33)</f>
        <v>33</v>
      </c>
      <c r="B19">
        <v>31628898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W19">
        <v>0</v>
      </c>
      <c r="X19">
        <v>1489638031</v>
      </c>
      <c r="Y19">
        <f>AT19</f>
        <v>19.3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19.3</v>
      </c>
      <c r="AU19" t="s">
        <v>3</v>
      </c>
      <c r="AV19">
        <v>0</v>
      </c>
      <c r="AW19">
        <v>2</v>
      </c>
      <c r="AX19">
        <v>31629159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ROUND(Y19*Source!I33,9)</f>
        <v>4.6513</v>
      </c>
      <c r="CY19">
        <f>AA19</f>
        <v>0</v>
      </c>
      <c r="CZ19">
        <f>AE19</f>
        <v>0</v>
      </c>
      <c r="DA19">
        <f>AI19</f>
        <v>1</v>
      </c>
      <c r="DB19">
        <f>ROUND(ROUND(AT19*CZ19,2),6)</f>
        <v>0</v>
      </c>
      <c r="DC19">
        <f>ROUND(ROUND(AT19*AG19,2),6)</f>
        <v>0</v>
      </c>
      <c r="DD19" t="s">
        <v>3</v>
      </c>
      <c r="DE19" t="s">
        <v>3</v>
      </c>
      <c r="DF19">
        <f t="shared" si="0"/>
        <v>0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ROW(Source!A34)</f>
        <v>34</v>
      </c>
      <c r="B20">
        <v>31628898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W20">
        <v>0</v>
      </c>
      <c r="X20">
        <v>476480486</v>
      </c>
      <c r="Y20">
        <f>(AT20*0.2)</f>
        <v>6.7620000000000005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33.81</v>
      </c>
      <c r="AU20" t="s">
        <v>23</v>
      </c>
      <c r="AV20">
        <v>1</v>
      </c>
      <c r="AW20">
        <v>2</v>
      </c>
      <c r="AX20">
        <v>31629225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ROUND(AT20*Source!I34*AH20*AL20,2)</f>
        <v>0</v>
      </c>
      <c r="CV20">
        <f>ROUND(Y20*Source!I34,9)</f>
        <v>3.9219599999999999</v>
      </c>
      <c r="CW20">
        <v>0</v>
      </c>
      <c r="CX20">
        <f>ROUND(Y20*Source!I34,9)</f>
        <v>3.9219599999999999</v>
      </c>
      <c r="CY20">
        <f>AD20</f>
        <v>0</v>
      </c>
      <c r="CZ20">
        <f>AH20</f>
        <v>0</v>
      </c>
      <c r="DA20">
        <f>AL20</f>
        <v>1</v>
      </c>
      <c r="DB20">
        <f>ROUND((ROUND(AT20*CZ20,2)*0.2),6)</f>
        <v>0</v>
      </c>
      <c r="DC20">
        <f>ROUND((ROUND(AT20*AG20,2)*0.2),6)</f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ROW(Source!A34)</f>
        <v>34</v>
      </c>
      <c r="B21">
        <v>31628898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W21">
        <v>0</v>
      </c>
      <c r="X21">
        <v>-288733137</v>
      </c>
      <c r="Y21">
        <f>(AT21*0.2)</f>
        <v>1.012</v>
      </c>
      <c r="AA21">
        <v>0</v>
      </c>
      <c r="AB21">
        <v>3.89</v>
      </c>
      <c r="AC21">
        <v>0.01</v>
      </c>
      <c r="AD21">
        <v>0</v>
      </c>
      <c r="AE21">
        <v>0</v>
      </c>
      <c r="AF21">
        <v>3.89</v>
      </c>
      <c r="AG21">
        <v>0.01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5.0599999999999996</v>
      </c>
      <c r="AU21" t="s">
        <v>23</v>
      </c>
      <c r="AV21">
        <v>0</v>
      </c>
      <c r="AW21">
        <v>2</v>
      </c>
      <c r="AX21">
        <v>31629226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ROUND(Y21*Source!I34,9)</f>
        <v>0.58696000000000004</v>
      </c>
      <c r="CX21">
        <f>ROUND(Y21*Source!I34,9)</f>
        <v>0.58696000000000004</v>
      </c>
      <c r="CY21">
        <f>AB21</f>
        <v>3.89</v>
      </c>
      <c r="CZ21">
        <f>AF21</f>
        <v>3.89</v>
      </c>
      <c r="DA21">
        <f>AJ21</f>
        <v>1</v>
      </c>
      <c r="DB21">
        <f>ROUND((ROUND(AT21*CZ21,2)*0.2),6)</f>
        <v>3.9359999999999999</v>
      </c>
      <c r="DC21">
        <f>ROUND((ROUND(AT21*AG21,2)*0.2),6)</f>
        <v>0.01</v>
      </c>
      <c r="DD21" t="s">
        <v>3</v>
      </c>
      <c r="DE21" t="s">
        <v>3</v>
      </c>
      <c r="DF21">
        <f t="shared" si="0"/>
        <v>0</v>
      </c>
      <c r="DG21">
        <f t="shared" si="1"/>
        <v>2.2799999999999998</v>
      </c>
      <c r="DH21">
        <f t="shared" si="2"/>
        <v>0.01</v>
      </c>
      <c r="DI21">
        <f t="shared" si="3"/>
        <v>0</v>
      </c>
      <c r="DJ21">
        <f>DG21</f>
        <v>2.2799999999999998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ROW(Source!A34)</f>
        <v>34</v>
      </c>
      <c r="B22">
        <v>31628898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W22">
        <v>0</v>
      </c>
      <c r="X22">
        <v>-593662902</v>
      </c>
      <c r="Y22">
        <f>(AT22*0)</f>
        <v>0</v>
      </c>
      <c r="AA22">
        <v>42.44</v>
      </c>
      <c r="AB22">
        <v>0</v>
      </c>
      <c r="AC22">
        <v>0</v>
      </c>
      <c r="AD22">
        <v>0</v>
      </c>
      <c r="AE22">
        <v>42.44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3.5</v>
      </c>
      <c r="AU22" t="s">
        <v>22</v>
      </c>
      <c r="AV22">
        <v>0</v>
      </c>
      <c r="AW22">
        <v>2</v>
      </c>
      <c r="AX22">
        <v>31629227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ROUND(Y22*Source!I34,9)</f>
        <v>0</v>
      </c>
      <c r="CY22">
        <f>AA22</f>
        <v>42.44</v>
      </c>
      <c r="CZ22">
        <f>AE22</f>
        <v>42.44</v>
      </c>
      <c r="DA22">
        <f>AI22</f>
        <v>1</v>
      </c>
      <c r="DB22">
        <f>ROUND((ROUND(AT22*CZ22,2)*0),6)</f>
        <v>0</v>
      </c>
      <c r="DC22">
        <f>ROUND((ROUND(AT22*AG22,2)*0),6)</f>
        <v>0</v>
      </c>
      <c r="DD22" t="s">
        <v>3</v>
      </c>
      <c r="DE22" t="s">
        <v>3</v>
      </c>
      <c r="DF22">
        <f t="shared" si="0"/>
        <v>0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ROW(Source!A34)</f>
        <v>34</v>
      </c>
      <c r="B23">
        <v>31628898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W23">
        <v>0</v>
      </c>
      <c r="X23">
        <v>-122400889</v>
      </c>
      <c r="Y23">
        <f>(AT23*0)</f>
        <v>0</v>
      </c>
      <c r="AA23">
        <v>4759.8500000000004</v>
      </c>
      <c r="AB23">
        <v>0</v>
      </c>
      <c r="AC23">
        <v>0</v>
      </c>
      <c r="AD23">
        <v>0</v>
      </c>
      <c r="AE23">
        <v>4759.8500000000004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2.04</v>
      </c>
      <c r="AU23" t="s">
        <v>22</v>
      </c>
      <c r="AV23">
        <v>0</v>
      </c>
      <c r="AW23">
        <v>2</v>
      </c>
      <c r="AX23">
        <v>31629228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ROUND(Y23*Source!I34,9)</f>
        <v>0</v>
      </c>
      <c r="CY23">
        <f>AA23</f>
        <v>4759.8500000000004</v>
      </c>
      <c r="CZ23">
        <f>AE23</f>
        <v>4759.8500000000004</v>
      </c>
      <c r="DA23">
        <f>AI23</f>
        <v>1</v>
      </c>
      <c r="DB23">
        <f>ROUND((ROUND(AT23*CZ23,2)*0),6)</f>
        <v>0</v>
      </c>
      <c r="DC23">
        <f>ROUND((ROUND(AT23*AG23,2)*0),6)</f>
        <v>0</v>
      </c>
      <c r="DD23" t="s">
        <v>3</v>
      </c>
      <c r="DE23" t="s">
        <v>3</v>
      </c>
      <c r="DF23">
        <f t="shared" si="0"/>
        <v>0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ROW(Source!A35)</f>
        <v>35</v>
      </c>
      <c r="B24">
        <v>31628898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W24">
        <v>0</v>
      </c>
      <c r="X24">
        <v>476480486</v>
      </c>
      <c r="Y24">
        <f t="shared" ref="Y24:Y55" si="11">AT24</f>
        <v>49.1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49.1</v>
      </c>
      <c r="AU24" t="s">
        <v>3</v>
      </c>
      <c r="AV24">
        <v>1</v>
      </c>
      <c r="AW24">
        <v>2</v>
      </c>
      <c r="AX24">
        <v>31629232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ROUND(AT24*Source!I35*AH24*AL24,2)</f>
        <v>0</v>
      </c>
      <c r="CV24">
        <f>ROUND(Y24*Source!I35,9)</f>
        <v>11.8331</v>
      </c>
      <c r="CW24">
        <v>0</v>
      </c>
      <c r="CX24">
        <f>ROUND(Y24*Source!I35,9)</f>
        <v>11.8331</v>
      </c>
      <c r="CY24">
        <f>AD24</f>
        <v>0</v>
      </c>
      <c r="CZ24">
        <f>AH24</f>
        <v>0</v>
      </c>
      <c r="DA24">
        <f>AL24</f>
        <v>1</v>
      </c>
      <c r="DB24">
        <f t="shared" ref="DB24:DB55" si="12">ROUND(ROUND(AT24*CZ24,2),6)</f>
        <v>0</v>
      </c>
      <c r="DC24">
        <f t="shared" ref="DC24:DC55" si="13">ROUND(ROUND(AT24*AG24,2),6)</f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ROW(Source!A35)</f>
        <v>35</v>
      </c>
      <c r="B25">
        <v>31628898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W25">
        <v>0</v>
      </c>
      <c r="X25">
        <v>1489638031</v>
      </c>
      <c r="Y25">
        <f t="shared" si="11"/>
        <v>4.5999999999999996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4.5999999999999996</v>
      </c>
      <c r="AU25" t="s">
        <v>3</v>
      </c>
      <c r="AV25">
        <v>0</v>
      </c>
      <c r="AW25">
        <v>2</v>
      </c>
      <c r="AX25">
        <v>31629233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ROUND(Y25*Source!I35,9)</f>
        <v>1.1086</v>
      </c>
      <c r="CY25">
        <f>AA25</f>
        <v>0</v>
      </c>
      <c r="CZ25">
        <f>AE25</f>
        <v>0</v>
      </c>
      <c r="DA25">
        <f>AI25</f>
        <v>1</v>
      </c>
      <c r="DB25">
        <f t="shared" si="12"/>
        <v>0</v>
      </c>
      <c r="DC25">
        <f t="shared" si="13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DF25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ROW(Source!A71)</f>
        <v>71</v>
      </c>
      <c r="B26">
        <v>31628898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W26">
        <v>0</v>
      </c>
      <c r="X26">
        <v>476480486</v>
      </c>
      <c r="Y26">
        <f t="shared" si="11"/>
        <v>33.81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33.81</v>
      </c>
      <c r="AU26" t="s">
        <v>3</v>
      </c>
      <c r="AV26">
        <v>1</v>
      </c>
      <c r="AW26">
        <v>2</v>
      </c>
      <c r="AX26">
        <v>31629162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ROUND(AT26*Source!I71*AH26*AL26,2)</f>
        <v>0</v>
      </c>
      <c r="CV26">
        <f>ROUND(Y26*Source!I71,9)</f>
        <v>19.6098</v>
      </c>
      <c r="CW26">
        <v>0</v>
      </c>
      <c r="CX26">
        <f>ROUND(Y26*Source!I71,9)</f>
        <v>19.6098</v>
      </c>
      <c r="CY26">
        <f>AD26</f>
        <v>0</v>
      </c>
      <c r="CZ26">
        <f>AH26</f>
        <v>0</v>
      </c>
      <c r="DA26">
        <f>AL26</f>
        <v>1</v>
      </c>
      <c r="DB26">
        <f t="shared" si="12"/>
        <v>0</v>
      </c>
      <c r="DC26">
        <f t="shared" si="13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ROW(Source!A71)</f>
        <v>71</v>
      </c>
      <c r="B27">
        <v>31628898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W27">
        <v>0</v>
      </c>
      <c r="X27">
        <v>-288733137</v>
      </c>
      <c r="Y27">
        <f t="shared" si="11"/>
        <v>5.0599999999999996</v>
      </c>
      <c r="AA27">
        <v>0</v>
      </c>
      <c r="AB27">
        <v>3.89</v>
      </c>
      <c r="AC27">
        <v>0.01</v>
      </c>
      <c r="AD27">
        <v>0</v>
      </c>
      <c r="AE27">
        <v>0</v>
      </c>
      <c r="AF27">
        <v>3.89</v>
      </c>
      <c r="AG27">
        <v>0.01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5.0599999999999996</v>
      </c>
      <c r="AU27" t="s">
        <v>3</v>
      </c>
      <c r="AV27">
        <v>0</v>
      </c>
      <c r="AW27">
        <v>2</v>
      </c>
      <c r="AX27">
        <v>31629163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ROUND(Y27*Source!I71,9)</f>
        <v>2.9348000000000001</v>
      </c>
      <c r="CX27">
        <f>ROUND(Y27*Source!I71,9)</f>
        <v>2.9348000000000001</v>
      </c>
      <c r="CY27">
        <f>AB27</f>
        <v>3.89</v>
      </c>
      <c r="CZ27">
        <f>AF27</f>
        <v>3.89</v>
      </c>
      <c r="DA27">
        <f>AJ27</f>
        <v>1</v>
      </c>
      <c r="DB27">
        <f t="shared" si="12"/>
        <v>19.68</v>
      </c>
      <c r="DC27">
        <f t="shared" si="13"/>
        <v>0.05</v>
      </c>
      <c r="DD27" t="s">
        <v>3</v>
      </c>
      <c r="DE27" t="s">
        <v>3</v>
      </c>
      <c r="DF27">
        <f t="shared" si="0"/>
        <v>0</v>
      </c>
      <c r="DG27">
        <f t="shared" si="1"/>
        <v>11.42</v>
      </c>
      <c r="DH27">
        <f t="shared" si="2"/>
        <v>0.03</v>
      </c>
      <c r="DI27">
        <f t="shared" si="3"/>
        <v>0</v>
      </c>
      <c r="DJ27">
        <f>DG27</f>
        <v>11.42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ROW(Source!A71)</f>
        <v>71</v>
      </c>
      <c r="B28">
        <v>31628898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W28">
        <v>0</v>
      </c>
      <c r="X28">
        <v>-593662902</v>
      </c>
      <c r="Y28">
        <f t="shared" si="11"/>
        <v>3.5</v>
      </c>
      <c r="AA28">
        <v>42.44</v>
      </c>
      <c r="AB28">
        <v>0</v>
      </c>
      <c r="AC28">
        <v>0</v>
      </c>
      <c r="AD28">
        <v>0</v>
      </c>
      <c r="AE28">
        <v>42.44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3.5</v>
      </c>
      <c r="AU28" t="s">
        <v>3</v>
      </c>
      <c r="AV28">
        <v>0</v>
      </c>
      <c r="AW28">
        <v>2</v>
      </c>
      <c r="AX28">
        <v>31629164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ROUND(Y28*Source!I71,9)</f>
        <v>2.0299999999999998</v>
      </c>
      <c r="CY28">
        <f>AA28</f>
        <v>42.44</v>
      </c>
      <c r="CZ28">
        <f>AE28</f>
        <v>42.44</v>
      </c>
      <c r="DA28">
        <f>AI28</f>
        <v>1</v>
      </c>
      <c r="DB28">
        <f t="shared" si="12"/>
        <v>148.54</v>
      </c>
      <c r="DC28">
        <f t="shared" si="13"/>
        <v>0</v>
      </c>
      <c r="DD28" t="s">
        <v>3</v>
      </c>
      <c r="DE28" t="s">
        <v>3</v>
      </c>
      <c r="DF28">
        <f t="shared" si="0"/>
        <v>86.15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86.15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ROW(Source!A71)</f>
        <v>71</v>
      </c>
      <c r="B29">
        <v>31628898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W29">
        <v>0</v>
      </c>
      <c r="X29">
        <v>-122400889</v>
      </c>
      <c r="Y29">
        <f t="shared" si="11"/>
        <v>2.04</v>
      </c>
      <c r="AA29">
        <v>4759.8500000000004</v>
      </c>
      <c r="AB29">
        <v>0</v>
      </c>
      <c r="AC29">
        <v>0</v>
      </c>
      <c r="AD29">
        <v>0</v>
      </c>
      <c r="AE29">
        <v>4759.8500000000004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2.04</v>
      </c>
      <c r="AU29" t="s">
        <v>3</v>
      </c>
      <c r="AV29">
        <v>0</v>
      </c>
      <c r="AW29">
        <v>2</v>
      </c>
      <c r="AX29">
        <v>31629165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ROUND(Y29*Source!I71,9)</f>
        <v>1.1832</v>
      </c>
      <c r="CY29">
        <f>AA29</f>
        <v>4759.8500000000004</v>
      </c>
      <c r="CZ29">
        <f>AE29</f>
        <v>4759.8500000000004</v>
      </c>
      <c r="DA29">
        <f>AI29</f>
        <v>1</v>
      </c>
      <c r="DB29">
        <f t="shared" si="12"/>
        <v>9710.09</v>
      </c>
      <c r="DC29">
        <f t="shared" si="13"/>
        <v>0</v>
      </c>
      <c r="DD29" t="s">
        <v>3</v>
      </c>
      <c r="DE29" t="s">
        <v>3</v>
      </c>
      <c r="DF29">
        <f t="shared" si="0"/>
        <v>5631.85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DF29</f>
        <v>5631.85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ROW(Source!A72)</f>
        <v>72</v>
      </c>
      <c r="B30">
        <v>31628898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W30">
        <v>0</v>
      </c>
      <c r="X30">
        <v>476480486</v>
      </c>
      <c r="Y30">
        <f t="shared" si="11"/>
        <v>189.75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189.75</v>
      </c>
      <c r="AU30" t="s">
        <v>3</v>
      </c>
      <c r="AV30">
        <v>1</v>
      </c>
      <c r="AW30">
        <v>2</v>
      </c>
      <c r="AX30">
        <v>31629236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ROUND(AT30*Source!I72*AH30*AL30,2)</f>
        <v>0</v>
      </c>
      <c r="CV30">
        <f>ROUND(Y30*Source!I72,9)</f>
        <v>45.729750000000003</v>
      </c>
      <c r="CW30">
        <v>0</v>
      </c>
      <c r="CX30">
        <f>ROUND(Y30*Source!I72,9)</f>
        <v>45.729750000000003</v>
      </c>
      <c r="CY30">
        <f>AD30</f>
        <v>0</v>
      </c>
      <c r="CZ30">
        <f>AH30</f>
        <v>0</v>
      </c>
      <c r="DA30">
        <f>AL30</f>
        <v>1</v>
      </c>
      <c r="DB30">
        <f t="shared" si="12"/>
        <v>0</v>
      </c>
      <c r="DC30">
        <f t="shared" si="13"/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ROW(Source!A72)</f>
        <v>72</v>
      </c>
      <c r="B31">
        <v>31628898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W31">
        <v>0</v>
      </c>
      <c r="X31">
        <v>-1582365806</v>
      </c>
      <c r="Y31">
        <f t="shared" si="11"/>
        <v>3.55</v>
      </c>
      <c r="AA31">
        <v>0</v>
      </c>
      <c r="AB31">
        <v>842.14</v>
      </c>
      <c r="AC31">
        <v>462.68</v>
      </c>
      <c r="AD31">
        <v>0</v>
      </c>
      <c r="AE31">
        <v>0</v>
      </c>
      <c r="AF31">
        <v>842.14</v>
      </c>
      <c r="AG31">
        <v>462.68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3.55</v>
      </c>
      <c r="AU31" t="s">
        <v>3</v>
      </c>
      <c r="AV31">
        <v>0</v>
      </c>
      <c r="AW31">
        <v>2</v>
      </c>
      <c r="AX31">
        <v>31629237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ROUND(Y31*Source!I72,9)</f>
        <v>0.85555000000000003</v>
      </c>
      <c r="CX31">
        <f>ROUND(Y31*Source!I72,9)</f>
        <v>0.85555000000000003</v>
      </c>
      <c r="CY31">
        <f>AB31</f>
        <v>842.14</v>
      </c>
      <c r="CZ31">
        <f>AF31</f>
        <v>842.14</v>
      </c>
      <c r="DA31">
        <f>AJ31</f>
        <v>1</v>
      </c>
      <c r="DB31">
        <f t="shared" si="12"/>
        <v>2989.6</v>
      </c>
      <c r="DC31">
        <f t="shared" si="13"/>
        <v>1642.51</v>
      </c>
      <c r="DD31" t="s">
        <v>3</v>
      </c>
      <c r="DE31" t="s">
        <v>3</v>
      </c>
      <c r="DF31">
        <f t="shared" si="0"/>
        <v>0</v>
      </c>
      <c r="DG31">
        <f t="shared" si="1"/>
        <v>720.49</v>
      </c>
      <c r="DH31">
        <f t="shared" si="2"/>
        <v>395.85</v>
      </c>
      <c r="DI31">
        <f t="shared" si="3"/>
        <v>0</v>
      </c>
      <c r="DJ31">
        <f>DG31</f>
        <v>720.49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ROW(Source!A72)</f>
        <v>72</v>
      </c>
      <c r="B32">
        <v>31628898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W32">
        <v>0</v>
      </c>
      <c r="X32">
        <v>1525497225</v>
      </c>
      <c r="Y32">
        <f t="shared" si="11"/>
        <v>2.5000000000000001E-3</v>
      </c>
      <c r="AA32">
        <v>263734.13</v>
      </c>
      <c r="AB32">
        <v>0</v>
      </c>
      <c r="AC32">
        <v>0</v>
      </c>
      <c r="AD32">
        <v>0</v>
      </c>
      <c r="AE32">
        <v>263734.13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2.5000000000000001E-3</v>
      </c>
      <c r="AU32" t="s">
        <v>3</v>
      </c>
      <c r="AV32">
        <v>0</v>
      </c>
      <c r="AW32">
        <v>2</v>
      </c>
      <c r="AX32">
        <v>31629238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ROUND(Y32*Source!I72,9)</f>
        <v>6.0249999999999995E-4</v>
      </c>
      <c r="CY32">
        <f t="shared" ref="CY32:CY37" si="14">AA32</f>
        <v>263734.13</v>
      </c>
      <c r="CZ32">
        <f t="shared" ref="CZ32:CZ37" si="15">AE32</f>
        <v>263734.13</v>
      </c>
      <c r="DA32">
        <f t="shared" ref="DA32:DA37" si="16">AI32</f>
        <v>1</v>
      </c>
      <c r="DB32">
        <f t="shared" si="12"/>
        <v>659.34</v>
      </c>
      <c r="DC32">
        <f t="shared" si="13"/>
        <v>0</v>
      </c>
      <c r="DD32" t="s">
        <v>3</v>
      </c>
      <c r="DE32" t="s">
        <v>3</v>
      </c>
      <c r="DF32">
        <f t="shared" si="0"/>
        <v>158.9</v>
      </c>
      <c r="DG32">
        <f t="shared" si="1"/>
        <v>0</v>
      </c>
      <c r="DH32">
        <f t="shared" si="2"/>
        <v>0</v>
      </c>
      <c r="DI32">
        <f t="shared" si="3"/>
        <v>0</v>
      </c>
      <c r="DJ32">
        <f t="shared" ref="DJ32:DJ37" si="17">DF32</f>
        <v>158.9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ROW(Source!A72)</f>
        <v>72</v>
      </c>
      <c r="B33">
        <v>31628898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W33">
        <v>0</v>
      </c>
      <c r="X33">
        <v>-593662902</v>
      </c>
      <c r="Y33">
        <f t="shared" si="11"/>
        <v>0.21465000000000001</v>
      </c>
      <c r="AA33">
        <v>42.44</v>
      </c>
      <c r="AB33">
        <v>0</v>
      </c>
      <c r="AC33">
        <v>0</v>
      </c>
      <c r="AD33">
        <v>0</v>
      </c>
      <c r="AE33">
        <v>42.44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0.21465000000000001</v>
      </c>
      <c r="AU33" t="s">
        <v>3</v>
      </c>
      <c r="AV33">
        <v>0</v>
      </c>
      <c r="AW33">
        <v>2</v>
      </c>
      <c r="AX33">
        <v>31629239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ROUND(Y33*Source!I72,9)</f>
        <v>5.1730650000000003E-2</v>
      </c>
      <c r="CY33">
        <f t="shared" si="14"/>
        <v>42.44</v>
      </c>
      <c r="CZ33">
        <f t="shared" si="15"/>
        <v>42.44</v>
      </c>
      <c r="DA33">
        <f t="shared" si="16"/>
        <v>1</v>
      </c>
      <c r="DB33">
        <f t="shared" si="12"/>
        <v>9.11</v>
      </c>
      <c r="DC33">
        <f t="shared" si="13"/>
        <v>0</v>
      </c>
      <c r="DD33" t="s">
        <v>3</v>
      </c>
      <c r="DE33" t="s">
        <v>3</v>
      </c>
      <c r="DF33">
        <f t="shared" ref="DF33:DF64" si="18">ROUND(ROUND(AE33,2)*CX33,2)</f>
        <v>2.2000000000000002</v>
      </c>
      <c r="DG33">
        <f t="shared" ref="DG33:DG64" si="19">ROUND(ROUND(AF33,2)*CX33,2)</f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 t="shared" si="17"/>
        <v>2.2000000000000002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ROW(Source!A72)</f>
        <v>72</v>
      </c>
      <c r="B34">
        <v>31628898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W34">
        <v>0</v>
      </c>
      <c r="X34">
        <v>-889337878</v>
      </c>
      <c r="Y34">
        <f t="shared" si="11"/>
        <v>12</v>
      </c>
      <c r="AA34">
        <v>170.85</v>
      </c>
      <c r="AB34">
        <v>0</v>
      </c>
      <c r="AC34">
        <v>0</v>
      </c>
      <c r="AD34">
        <v>0</v>
      </c>
      <c r="AE34">
        <v>170.85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12</v>
      </c>
      <c r="AU34" t="s">
        <v>3</v>
      </c>
      <c r="AV34">
        <v>0</v>
      </c>
      <c r="AW34">
        <v>2</v>
      </c>
      <c r="AX34">
        <v>31629240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ROUND(Y34*Source!I72,9)</f>
        <v>2.8919999999999999</v>
      </c>
      <c r="CY34">
        <f t="shared" si="14"/>
        <v>170.85</v>
      </c>
      <c r="CZ34">
        <f t="shared" si="15"/>
        <v>170.85</v>
      </c>
      <c r="DA34">
        <f t="shared" si="16"/>
        <v>1</v>
      </c>
      <c r="DB34">
        <f t="shared" si="12"/>
        <v>2050.1999999999998</v>
      </c>
      <c r="DC34">
        <f t="shared" si="13"/>
        <v>0</v>
      </c>
      <c r="DD34" t="s">
        <v>3</v>
      </c>
      <c r="DE34" t="s">
        <v>3</v>
      </c>
      <c r="DF34">
        <f t="shared" si="18"/>
        <v>494.1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 t="shared" si="17"/>
        <v>494.1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ROW(Source!A72)</f>
        <v>72</v>
      </c>
      <c r="B35">
        <v>31628898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W35">
        <v>0</v>
      </c>
      <c r="X35">
        <v>1730286400</v>
      </c>
      <c r="Y35">
        <f t="shared" si="11"/>
        <v>108</v>
      </c>
      <c r="AA35">
        <v>525.41999999999996</v>
      </c>
      <c r="AB35">
        <v>0</v>
      </c>
      <c r="AC35">
        <v>0</v>
      </c>
      <c r="AD35">
        <v>0</v>
      </c>
      <c r="AE35">
        <v>525.41999999999996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108</v>
      </c>
      <c r="AU35" t="s">
        <v>3</v>
      </c>
      <c r="AV35">
        <v>0</v>
      </c>
      <c r="AW35">
        <v>2</v>
      </c>
      <c r="AX35">
        <v>31629241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ROUND(Y35*Source!I72,9)</f>
        <v>26.027999999999999</v>
      </c>
      <c r="CY35">
        <f t="shared" si="14"/>
        <v>525.41999999999996</v>
      </c>
      <c r="CZ35">
        <f t="shared" si="15"/>
        <v>525.41999999999996</v>
      </c>
      <c r="DA35">
        <f t="shared" si="16"/>
        <v>1</v>
      </c>
      <c r="DB35">
        <f t="shared" si="12"/>
        <v>56745.36</v>
      </c>
      <c r="DC35">
        <f t="shared" si="13"/>
        <v>0</v>
      </c>
      <c r="DD35" t="s">
        <v>3</v>
      </c>
      <c r="DE35" t="s">
        <v>3</v>
      </c>
      <c r="DF35">
        <f t="shared" si="18"/>
        <v>13675.63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 t="shared" si="17"/>
        <v>13675.63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ROW(Source!A72)</f>
        <v>72</v>
      </c>
      <c r="B36">
        <v>31628898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W36">
        <v>0</v>
      </c>
      <c r="X36">
        <v>-162555142</v>
      </c>
      <c r="Y36">
        <f t="shared" si="11"/>
        <v>3.0659999999999998</v>
      </c>
      <c r="AA36">
        <v>4592.2299999999996</v>
      </c>
      <c r="AB36">
        <v>0</v>
      </c>
      <c r="AC36">
        <v>0</v>
      </c>
      <c r="AD36">
        <v>0</v>
      </c>
      <c r="AE36">
        <v>4592.2299999999996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3.0659999999999998</v>
      </c>
      <c r="AU36" t="s">
        <v>3</v>
      </c>
      <c r="AV36">
        <v>0</v>
      </c>
      <c r="AW36">
        <v>2</v>
      </c>
      <c r="AX36">
        <v>31629242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ROUND(Y36*Source!I72,9)</f>
        <v>0.73890599999999995</v>
      </c>
      <c r="CY36">
        <f t="shared" si="14"/>
        <v>4592.2299999999996</v>
      </c>
      <c r="CZ36">
        <f t="shared" si="15"/>
        <v>4592.2299999999996</v>
      </c>
      <c r="DA36">
        <f t="shared" si="16"/>
        <v>1</v>
      </c>
      <c r="DB36">
        <f t="shared" si="12"/>
        <v>14079.78</v>
      </c>
      <c r="DC36">
        <f t="shared" si="13"/>
        <v>0</v>
      </c>
      <c r="DD36" t="s">
        <v>3</v>
      </c>
      <c r="DE36" t="s">
        <v>3</v>
      </c>
      <c r="DF36">
        <f t="shared" si="18"/>
        <v>3393.23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 t="shared" si="17"/>
        <v>3393.23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ROW(Source!A72)</f>
        <v>72</v>
      </c>
      <c r="B37">
        <v>31628898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W37">
        <v>0</v>
      </c>
      <c r="X37">
        <v>-1179761216</v>
      </c>
      <c r="Y37">
        <f t="shared" si="11"/>
        <v>1.2265600000000001</v>
      </c>
      <c r="AA37">
        <v>4847.97</v>
      </c>
      <c r="AB37">
        <v>0</v>
      </c>
      <c r="AC37">
        <v>0</v>
      </c>
      <c r="AD37">
        <v>0</v>
      </c>
      <c r="AE37">
        <v>4847.97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1.2265600000000001</v>
      </c>
      <c r="AU37" t="s">
        <v>3</v>
      </c>
      <c r="AV37">
        <v>0</v>
      </c>
      <c r="AW37">
        <v>2</v>
      </c>
      <c r="AX37">
        <v>31629243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ROUND(Y37*Source!I72,9)</f>
        <v>0.29560096000000002</v>
      </c>
      <c r="CY37">
        <f t="shared" si="14"/>
        <v>4847.97</v>
      </c>
      <c r="CZ37">
        <f t="shared" si="15"/>
        <v>4847.97</v>
      </c>
      <c r="DA37">
        <f t="shared" si="16"/>
        <v>1</v>
      </c>
      <c r="DB37">
        <f t="shared" si="12"/>
        <v>5946.33</v>
      </c>
      <c r="DC37">
        <f t="shared" si="13"/>
        <v>0</v>
      </c>
      <c r="DD37" t="s">
        <v>3</v>
      </c>
      <c r="DE37" t="s">
        <v>3</v>
      </c>
      <c r="DF37">
        <f t="shared" si="18"/>
        <v>1433.06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 t="shared" si="17"/>
        <v>1433.06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ROW(Source!A73)</f>
        <v>73</v>
      </c>
      <c r="B38">
        <v>31628898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W38">
        <v>0</v>
      </c>
      <c r="X38">
        <v>476480486</v>
      </c>
      <c r="Y38">
        <f t="shared" si="11"/>
        <v>9.36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9.36</v>
      </c>
      <c r="AU38" t="s">
        <v>3</v>
      </c>
      <c r="AV38">
        <v>1</v>
      </c>
      <c r="AW38">
        <v>2</v>
      </c>
      <c r="AX38">
        <v>31629255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ROUND(AT38*Source!I73*AH38*AL38,2)</f>
        <v>0</v>
      </c>
      <c r="CV38">
        <f>ROUND(Y38*Source!I73,9)</f>
        <v>7.6845600000000003</v>
      </c>
      <c r="CW38">
        <v>0</v>
      </c>
      <c r="CX38">
        <f>ROUND(Y38*Source!I73,9)</f>
        <v>7.6845600000000003</v>
      </c>
      <c r="CY38">
        <f>AD38</f>
        <v>0</v>
      </c>
      <c r="CZ38">
        <f>AH38</f>
        <v>0</v>
      </c>
      <c r="DA38">
        <f>AL38</f>
        <v>1</v>
      </c>
      <c r="DB38">
        <f t="shared" si="12"/>
        <v>0</v>
      </c>
      <c r="DC38">
        <f t="shared" si="13"/>
        <v>0</v>
      </c>
      <c r="DD38" t="s">
        <v>3</v>
      </c>
      <c r="DE38" t="s">
        <v>3</v>
      </c>
      <c r="DF38">
        <f t="shared" si="18"/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ROW(Source!A73)</f>
        <v>73</v>
      </c>
      <c r="B39">
        <v>31628898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W39">
        <v>0</v>
      </c>
      <c r="X39">
        <v>1191263074</v>
      </c>
      <c r="Y39">
        <f t="shared" si="11"/>
        <v>1</v>
      </c>
      <c r="AA39">
        <v>0</v>
      </c>
      <c r="AB39">
        <v>50.66</v>
      </c>
      <c r="AC39">
        <v>0.2</v>
      </c>
      <c r="AD39">
        <v>0</v>
      </c>
      <c r="AE39">
        <v>0</v>
      </c>
      <c r="AF39">
        <v>50.66</v>
      </c>
      <c r="AG39">
        <v>0.2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</v>
      </c>
      <c r="AU39" t="s">
        <v>3</v>
      </c>
      <c r="AV39">
        <v>0</v>
      </c>
      <c r="AW39">
        <v>2</v>
      </c>
      <c r="AX39">
        <v>31629256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ROUND(Y39*Source!I73,9)</f>
        <v>0.82099999999999995</v>
      </c>
      <c r="CX39">
        <f>ROUND(Y39*Source!I73,9)</f>
        <v>0.82099999999999995</v>
      </c>
      <c r="CY39">
        <f>AB39</f>
        <v>50.66</v>
      </c>
      <c r="CZ39">
        <f>AF39</f>
        <v>50.66</v>
      </c>
      <c r="DA39">
        <f>AJ39</f>
        <v>1</v>
      </c>
      <c r="DB39">
        <f t="shared" si="12"/>
        <v>50.66</v>
      </c>
      <c r="DC39">
        <f t="shared" si="13"/>
        <v>0.2</v>
      </c>
      <c r="DD39" t="s">
        <v>3</v>
      </c>
      <c r="DE39" t="s">
        <v>3</v>
      </c>
      <c r="DF39">
        <f t="shared" si="18"/>
        <v>0</v>
      </c>
      <c r="DG39">
        <f t="shared" si="19"/>
        <v>41.59</v>
      </c>
      <c r="DH39">
        <f t="shared" si="20"/>
        <v>0.16</v>
      </c>
      <c r="DI39">
        <f t="shared" si="21"/>
        <v>0</v>
      </c>
      <c r="DJ39">
        <f>DG39</f>
        <v>41.59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ROW(Source!A73)</f>
        <v>73</v>
      </c>
      <c r="B40">
        <v>31628898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W40">
        <v>0</v>
      </c>
      <c r="X40">
        <v>-593662902</v>
      </c>
      <c r="Y40">
        <f t="shared" si="11"/>
        <v>1.2E-2</v>
      </c>
      <c r="AA40">
        <v>42.44</v>
      </c>
      <c r="AB40">
        <v>0</v>
      </c>
      <c r="AC40">
        <v>0</v>
      </c>
      <c r="AD40">
        <v>0</v>
      </c>
      <c r="AE40">
        <v>42.44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1.2E-2</v>
      </c>
      <c r="AU40" t="s">
        <v>3</v>
      </c>
      <c r="AV40">
        <v>0</v>
      </c>
      <c r="AW40">
        <v>2</v>
      </c>
      <c r="AX40">
        <v>31629257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ROUND(Y40*Source!I73,9)</f>
        <v>9.8519999999999996E-3</v>
      </c>
      <c r="CY40">
        <f>AA40</f>
        <v>42.44</v>
      </c>
      <c r="CZ40">
        <f>AE40</f>
        <v>42.44</v>
      </c>
      <c r="DA40">
        <f>AI40</f>
        <v>1</v>
      </c>
      <c r="DB40">
        <f t="shared" si="12"/>
        <v>0.51</v>
      </c>
      <c r="DC40">
        <f t="shared" si="13"/>
        <v>0</v>
      </c>
      <c r="DD40" t="s">
        <v>3</v>
      </c>
      <c r="DE40" t="s">
        <v>3</v>
      </c>
      <c r="DF40">
        <f t="shared" si="18"/>
        <v>0.42</v>
      </c>
      <c r="DG40">
        <f t="shared" si="19"/>
        <v>0</v>
      </c>
      <c r="DH40">
        <f t="shared" si="20"/>
        <v>0</v>
      </c>
      <c r="DI40">
        <f t="shared" si="21"/>
        <v>0</v>
      </c>
      <c r="DJ40">
        <f>DF40</f>
        <v>0.42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ROW(Source!A73)</f>
        <v>73</v>
      </c>
      <c r="B41">
        <v>31628898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W41">
        <v>0</v>
      </c>
      <c r="X41">
        <v>694340409</v>
      </c>
      <c r="Y41">
        <f t="shared" si="11"/>
        <v>10.199999999999999</v>
      </c>
      <c r="AA41">
        <v>113.12</v>
      </c>
      <c r="AB41">
        <v>0</v>
      </c>
      <c r="AC41">
        <v>0</v>
      </c>
      <c r="AD41">
        <v>0</v>
      </c>
      <c r="AE41">
        <v>113.12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10.199999999999999</v>
      </c>
      <c r="AU41" t="s">
        <v>3</v>
      </c>
      <c r="AV41">
        <v>0</v>
      </c>
      <c r="AW41">
        <v>2</v>
      </c>
      <c r="AX41">
        <v>31629258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ROUND(Y41*Source!I73,9)</f>
        <v>8.3742000000000001</v>
      </c>
      <c r="CY41">
        <f>AA41</f>
        <v>113.12</v>
      </c>
      <c r="CZ41">
        <f>AE41</f>
        <v>113.12</v>
      </c>
      <c r="DA41">
        <f>AI41</f>
        <v>1</v>
      </c>
      <c r="DB41">
        <f t="shared" si="12"/>
        <v>1153.82</v>
      </c>
      <c r="DC41">
        <f t="shared" si="13"/>
        <v>0</v>
      </c>
      <c r="DD41" t="s">
        <v>3</v>
      </c>
      <c r="DE41" t="s">
        <v>3</v>
      </c>
      <c r="DF41">
        <f t="shared" si="18"/>
        <v>947.29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947.29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ROW(Source!A74)</f>
        <v>74</v>
      </c>
      <c r="B42">
        <v>31628898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W42">
        <v>0</v>
      </c>
      <c r="X42">
        <v>476480486</v>
      </c>
      <c r="Y42">
        <f t="shared" si="11"/>
        <v>64.34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64.34</v>
      </c>
      <c r="AU42" t="s">
        <v>3</v>
      </c>
      <c r="AV42">
        <v>1</v>
      </c>
      <c r="AW42">
        <v>2</v>
      </c>
      <c r="AX42">
        <v>31629262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ROUND(AT42*Source!I74*AH42*AL42,2)</f>
        <v>0</v>
      </c>
      <c r="CV42">
        <f>ROUND(Y42*Source!I74,9)</f>
        <v>52.823140000000002</v>
      </c>
      <c r="CW42">
        <v>0</v>
      </c>
      <c r="CX42">
        <f>ROUND(Y42*Source!I74,9)</f>
        <v>52.823140000000002</v>
      </c>
      <c r="CY42">
        <f>AD42</f>
        <v>0</v>
      </c>
      <c r="CZ42">
        <f>AH42</f>
        <v>0</v>
      </c>
      <c r="DA42">
        <f>AL42</f>
        <v>1</v>
      </c>
      <c r="DB42">
        <f t="shared" si="12"/>
        <v>0</v>
      </c>
      <c r="DC42">
        <f t="shared" si="13"/>
        <v>0</v>
      </c>
      <c r="DD42" t="s">
        <v>3</v>
      </c>
      <c r="DE42" t="s">
        <v>3</v>
      </c>
      <c r="DF42">
        <f t="shared" si="18"/>
        <v>0</v>
      </c>
      <c r="DG42">
        <f t="shared" si="19"/>
        <v>0</v>
      </c>
      <c r="DH42">
        <f t="shared" si="20"/>
        <v>0</v>
      </c>
      <c r="DI42">
        <f t="shared" si="21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ROW(Source!A74)</f>
        <v>74</v>
      </c>
      <c r="B43">
        <v>31628898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W43">
        <v>0</v>
      </c>
      <c r="X43">
        <v>1191263074</v>
      </c>
      <c r="Y43">
        <f t="shared" si="11"/>
        <v>4.5</v>
      </c>
      <c r="AA43">
        <v>0</v>
      </c>
      <c r="AB43">
        <v>50.66</v>
      </c>
      <c r="AC43">
        <v>0.2</v>
      </c>
      <c r="AD43">
        <v>0</v>
      </c>
      <c r="AE43">
        <v>0</v>
      </c>
      <c r="AF43">
        <v>50.66</v>
      </c>
      <c r="AG43">
        <v>0.2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4.5</v>
      </c>
      <c r="AU43" t="s">
        <v>3</v>
      </c>
      <c r="AV43">
        <v>0</v>
      </c>
      <c r="AW43">
        <v>2</v>
      </c>
      <c r="AX43">
        <v>31629263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ROUND(Y43*Source!I74,9)</f>
        <v>3.6945000000000001</v>
      </c>
      <c r="CX43">
        <f>ROUND(Y43*Source!I74,9)</f>
        <v>3.6945000000000001</v>
      </c>
      <c r="CY43">
        <f>AB43</f>
        <v>50.66</v>
      </c>
      <c r="CZ43">
        <f>AF43</f>
        <v>50.66</v>
      </c>
      <c r="DA43">
        <f>AJ43</f>
        <v>1</v>
      </c>
      <c r="DB43">
        <f t="shared" si="12"/>
        <v>227.97</v>
      </c>
      <c r="DC43">
        <f t="shared" si="13"/>
        <v>0.9</v>
      </c>
      <c r="DD43" t="s">
        <v>3</v>
      </c>
      <c r="DE43" t="s">
        <v>3</v>
      </c>
      <c r="DF43">
        <f t="shared" si="18"/>
        <v>0</v>
      </c>
      <c r="DG43">
        <f t="shared" si="19"/>
        <v>187.16</v>
      </c>
      <c r="DH43">
        <f t="shared" si="20"/>
        <v>0.74</v>
      </c>
      <c r="DI43">
        <f t="shared" si="21"/>
        <v>0</v>
      </c>
      <c r="DJ43">
        <f>DG43</f>
        <v>187.16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ROW(Source!A74)</f>
        <v>74</v>
      </c>
      <c r="B44">
        <v>31628898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W44">
        <v>0</v>
      </c>
      <c r="X44">
        <v>922724198</v>
      </c>
      <c r="Y44">
        <f t="shared" si="11"/>
        <v>4.18</v>
      </c>
      <c r="AA44">
        <v>0</v>
      </c>
      <c r="AB44">
        <v>12.06</v>
      </c>
      <c r="AC44">
        <v>2.33</v>
      </c>
      <c r="AD44">
        <v>0</v>
      </c>
      <c r="AE44">
        <v>0</v>
      </c>
      <c r="AF44">
        <v>12.06</v>
      </c>
      <c r="AG44">
        <v>2.33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4.18</v>
      </c>
      <c r="AU44" t="s">
        <v>3</v>
      </c>
      <c r="AV44">
        <v>0</v>
      </c>
      <c r="AW44">
        <v>2</v>
      </c>
      <c r="AX44">
        <v>31629264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ROUND(Y44*Source!I74,9)</f>
        <v>3.4317799999999998</v>
      </c>
      <c r="CX44">
        <f>ROUND(Y44*Source!I74,9)</f>
        <v>3.4317799999999998</v>
      </c>
      <c r="CY44">
        <f>AB44</f>
        <v>12.06</v>
      </c>
      <c r="CZ44">
        <f>AF44</f>
        <v>12.06</v>
      </c>
      <c r="DA44">
        <f>AJ44</f>
        <v>1</v>
      </c>
      <c r="DB44">
        <f t="shared" si="12"/>
        <v>50.41</v>
      </c>
      <c r="DC44">
        <f t="shared" si="13"/>
        <v>9.74</v>
      </c>
      <c r="DD44" t="s">
        <v>3</v>
      </c>
      <c r="DE44" t="s">
        <v>3</v>
      </c>
      <c r="DF44">
        <f t="shared" si="18"/>
        <v>0</v>
      </c>
      <c r="DG44">
        <f t="shared" si="19"/>
        <v>41.39</v>
      </c>
      <c r="DH44">
        <f t="shared" si="20"/>
        <v>8</v>
      </c>
      <c r="DI44">
        <f t="shared" si="21"/>
        <v>0</v>
      </c>
      <c r="DJ44">
        <f>DG44</f>
        <v>41.39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ROW(Source!A74)</f>
        <v>74</v>
      </c>
      <c r="B45">
        <v>31628898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W45">
        <v>0</v>
      </c>
      <c r="X45">
        <v>-2127289815</v>
      </c>
      <c r="Y45">
        <f t="shared" si="11"/>
        <v>0.41</v>
      </c>
      <c r="AA45">
        <v>0</v>
      </c>
      <c r="AB45">
        <v>1031.5999999999999</v>
      </c>
      <c r="AC45">
        <v>569.54</v>
      </c>
      <c r="AD45">
        <v>0</v>
      </c>
      <c r="AE45">
        <v>0</v>
      </c>
      <c r="AF45">
        <v>1031.5999999999999</v>
      </c>
      <c r="AG45">
        <v>569.54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0.41</v>
      </c>
      <c r="AU45" t="s">
        <v>3</v>
      </c>
      <c r="AV45">
        <v>0</v>
      </c>
      <c r="AW45">
        <v>2</v>
      </c>
      <c r="AX45">
        <v>31629265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ROUND(Y45*Source!I74,9)</f>
        <v>0.33661000000000002</v>
      </c>
      <c r="CX45">
        <f>ROUND(Y45*Source!I74,9)</f>
        <v>0.33661000000000002</v>
      </c>
      <c r="CY45">
        <f>AB45</f>
        <v>1031.5999999999999</v>
      </c>
      <c r="CZ45">
        <f>AF45</f>
        <v>1031.5999999999999</v>
      </c>
      <c r="DA45">
        <f>AJ45</f>
        <v>1</v>
      </c>
      <c r="DB45">
        <f t="shared" si="12"/>
        <v>422.96</v>
      </c>
      <c r="DC45">
        <f t="shared" si="13"/>
        <v>233.51</v>
      </c>
      <c r="DD45" t="s">
        <v>3</v>
      </c>
      <c r="DE45" t="s">
        <v>3</v>
      </c>
      <c r="DF45">
        <f t="shared" si="18"/>
        <v>0</v>
      </c>
      <c r="DG45">
        <f t="shared" si="19"/>
        <v>347.25</v>
      </c>
      <c r="DH45">
        <f t="shared" si="20"/>
        <v>191.71</v>
      </c>
      <c r="DI45">
        <f t="shared" si="21"/>
        <v>0</v>
      </c>
      <c r="DJ45">
        <f>DG45</f>
        <v>347.25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ROW(Source!A74)</f>
        <v>74</v>
      </c>
      <c r="B46">
        <v>31628898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W46">
        <v>0</v>
      </c>
      <c r="X46">
        <v>1870526532</v>
      </c>
      <c r="Y46">
        <f t="shared" si="11"/>
        <v>8.18</v>
      </c>
      <c r="AA46">
        <v>0</v>
      </c>
      <c r="AB46">
        <v>8.3000000000000007</v>
      </c>
      <c r="AC46">
        <v>0.09</v>
      </c>
      <c r="AD46">
        <v>0</v>
      </c>
      <c r="AE46">
        <v>0</v>
      </c>
      <c r="AF46">
        <v>8.3000000000000007</v>
      </c>
      <c r="AG46">
        <v>0.09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8.18</v>
      </c>
      <c r="AU46" t="s">
        <v>3</v>
      </c>
      <c r="AV46">
        <v>0</v>
      </c>
      <c r="AW46">
        <v>2</v>
      </c>
      <c r="AX46">
        <v>31629266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ROUND(Y46*Source!I74,9)</f>
        <v>6.7157799999999996</v>
      </c>
      <c r="CX46">
        <f>ROUND(Y46*Source!I74,9)</f>
        <v>6.7157799999999996</v>
      </c>
      <c r="CY46">
        <f>AB46</f>
        <v>8.3000000000000007</v>
      </c>
      <c r="CZ46">
        <f>AF46</f>
        <v>8.3000000000000007</v>
      </c>
      <c r="DA46">
        <f>AJ46</f>
        <v>1</v>
      </c>
      <c r="DB46">
        <f t="shared" si="12"/>
        <v>67.89</v>
      </c>
      <c r="DC46">
        <f t="shared" si="13"/>
        <v>0.74</v>
      </c>
      <c r="DD46" t="s">
        <v>3</v>
      </c>
      <c r="DE46" t="s">
        <v>3</v>
      </c>
      <c r="DF46">
        <f t="shared" si="18"/>
        <v>0</v>
      </c>
      <c r="DG46">
        <f t="shared" si="19"/>
        <v>55.74</v>
      </c>
      <c r="DH46">
        <f t="shared" si="20"/>
        <v>0.6</v>
      </c>
      <c r="DI46">
        <f t="shared" si="21"/>
        <v>0</v>
      </c>
      <c r="DJ46">
        <f>DG46</f>
        <v>55.74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ROW(Source!A74)</f>
        <v>74</v>
      </c>
      <c r="B47">
        <v>31628898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W47">
        <v>1</v>
      </c>
      <c r="X47">
        <v>-832250914</v>
      </c>
      <c r="Y47">
        <f t="shared" si="11"/>
        <v>-0.02</v>
      </c>
      <c r="AA47">
        <v>5678.52</v>
      </c>
      <c r="AB47">
        <v>0</v>
      </c>
      <c r="AC47">
        <v>0</v>
      </c>
      <c r="AD47">
        <v>0</v>
      </c>
      <c r="AE47">
        <v>5678.52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-0.02</v>
      </c>
      <c r="AU47" t="s">
        <v>3</v>
      </c>
      <c r="AV47">
        <v>0</v>
      </c>
      <c r="AW47">
        <v>2</v>
      </c>
      <c r="AX47">
        <v>31629267</v>
      </c>
      <c r="AY47">
        <v>1</v>
      </c>
      <c r="AZ47">
        <v>6144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ROUND(Y47*Source!I74,9)</f>
        <v>-1.6420000000000001E-2</v>
      </c>
      <c r="CY47">
        <f t="shared" ref="CY47:CY52" si="22">AA47</f>
        <v>5678.52</v>
      </c>
      <c r="CZ47">
        <f t="shared" ref="CZ47:CZ52" si="23">AE47</f>
        <v>5678.52</v>
      </c>
      <c r="DA47">
        <f t="shared" ref="DA47:DA52" si="24">AI47</f>
        <v>1</v>
      </c>
      <c r="DB47">
        <f t="shared" si="12"/>
        <v>-113.57</v>
      </c>
      <c r="DC47">
        <f t="shared" si="13"/>
        <v>0</v>
      </c>
      <c r="DD47" t="s">
        <v>3</v>
      </c>
      <c r="DE47" t="s">
        <v>3</v>
      </c>
      <c r="DF47">
        <f t="shared" si="18"/>
        <v>-93.24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 t="shared" ref="DJ47:DJ52" si="25">DF47</f>
        <v>-93.24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ROW(Source!A74)</f>
        <v>74</v>
      </c>
      <c r="B48">
        <v>31628898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W48">
        <v>0</v>
      </c>
      <c r="X48">
        <v>-45292408</v>
      </c>
      <c r="Y48">
        <f t="shared" si="11"/>
        <v>0.5</v>
      </c>
      <c r="AA48">
        <v>29.29</v>
      </c>
      <c r="AB48">
        <v>0</v>
      </c>
      <c r="AC48">
        <v>0</v>
      </c>
      <c r="AD48">
        <v>0</v>
      </c>
      <c r="AE48">
        <v>29.29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0.5</v>
      </c>
      <c r="AU48" t="s">
        <v>3</v>
      </c>
      <c r="AV48">
        <v>0</v>
      </c>
      <c r="AW48">
        <v>2</v>
      </c>
      <c r="AX48">
        <v>31629268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ROUND(Y48*Source!I74,9)</f>
        <v>0.41049999999999998</v>
      </c>
      <c r="CY48">
        <f t="shared" si="22"/>
        <v>29.29</v>
      </c>
      <c r="CZ48">
        <f t="shared" si="23"/>
        <v>29.29</v>
      </c>
      <c r="DA48">
        <f t="shared" si="24"/>
        <v>1</v>
      </c>
      <c r="DB48">
        <f t="shared" si="12"/>
        <v>14.65</v>
      </c>
      <c r="DC48">
        <f t="shared" si="13"/>
        <v>0</v>
      </c>
      <c r="DD48" t="s">
        <v>3</v>
      </c>
      <c r="DE48" t="s">
        <v>3</v>
      </c>
      <c r="DF48">
        <f t="shared" si="18"/>
        <v>12.02</v>
      </c>
      <c r="DG48">
        <f t="shared" si="19"/>
        <v>0</v>
      </c>
      <c r="DH48">
        <f t="shared" si="20"/>
        <v>0</v>
      </c>
      <c r="DI48">
        <f t="shared" si="21"/>
        <v>0</v>
      </c>
      <c r="DJ48">
        <f t="shared" si="25"/>
        <v>12.02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ROW(Source!A74)</f>
        <v>74</v>
      </c>
      <c r="B49">
        <v>31628898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W49">
        <v>0</v>
      </c>
      <c r="X49">
        <v>-1971516896</v>
      </c>
      <c r="Y49">
        <f t="shared" si="11"/>
        <v>0.2</v>
      </c>
      <c r="AA49">
        <v>525.11</v>
      </c>
      <c r="AB49">
        <v>0</v>
      </c>
      <c r="AC49">
        <v>0</v>
      </c>
      <c r="AD49">
        <v>0</v>
      </c>
      <c r="AE49">
        <v>525.11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0.2</v>
      </c>
      <c r="AU49" t="s">
        <v>3</v>
      </c>
      <c r="AV49">
        <v>0</v>
      </c>
      <c r="AW49">
        <v>2</v>
      </c>
      <c r="AX49">
        <v>31629269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ROUND(Y49*Source!I74,9)</f>
        <v>0.16420000000000001</v>
      </c>
      <c r="CY49">
        <f t="shared" si="22"/>
        <v>525.11</v>
      </c>
      <c r="CZ49">
        <f t="shared" si="23"/>
        <v>525.11</v>
      </c>
      <c r="DA49">
        <f t="shared" si="24"/>
        <v>1</v>
      </c>
      <c r="DB49">
        <f t="shared" si="12"/>
        <v>105.02</v>
      </c>
      <c r="DC49">
        <f t="shared" si="13"/>
        <v>0</v>
      </c>
      <c r="DD49" t="s">
        <v>3</v>
      </c>
      <c r="DE49" t="s">
        <v>3</v>
      </c>
      <c r="DF49">
        <f t="shared" si="18"/>
        <v>86.22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 t="shared" si="25"/>
        <v>86.22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ROW(Source!A74)</f>
        <v>74</v>
      </c>
      <c r="B50">
        <v>31628898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W50">
        <v>0</v>
      </c>
      <c r="X50">
        <v>-1739685680</v>
      </c>
      <c r="Y50">
        <f t="shared" si="11"/>
        <v>50</v>
      </c>
      <c r="AA50">
        <v>10.09</v>
      </c>
      <c r="AB50">
        <v>0</v>
      </c>
      <c r="AC50">
        <v>0</v>
      </c>
      <c r="AD50">
        <v>0</v>
      </c>
      <c r="AE50">
        <v>10.09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50</v>
      </c>
      <c r="AU50" t="s">
        <v>3</v>
      </c>
      <c r="AV50">
        <v>0</v>
      </c>
      <c r="AW50">
        <v>2</v>
      </c>
      <c r="AX50">
        <v>31629270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ROUND(Y50*Source!I74,9)</f>
        <v>41.05</v>
      </c>
      <c r="CY50">
        <f t="shared" si="22"/>
        <v>10.09</v>
      </c>
      <c r="CZ50">
        <f t="shared" si="23"/>
        <v>10.09</v>
      </c>
      <c r="DA50">
        <f t="shared" si="24"/>
        <v>1</v>
      </c>
      <c r="DB50">
        <f t="shared" si="12"/>
        <v>504.5</v>
      </c>
      <c r="DC50">
        <f t="shared" si="13"/>
        <v>0</v>
      </c>
      <c r="DD50" t="s">
        <v>3</v>
      </c>
      <c r="DE50" t="s">
        <v>3</v>
      </c>
      <c r="DF50">
        <f t="shared" si="18"/>
        <v>414.19</v>
      </c>
      <c r="DG50">
        <f t="shared" si="19"/>
        <v>0</v>
      </c>
      <c r="DH50">
        <f t="shared" si="20"/>
        <v>0</v>
      </c>
      <c r="DI50">
        <f t="shared" si="21"/>
        <v>0</v>
      </c>
      <c r="DJ50">
        <f t="shared" si="25"/>
        <v>414.19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ROW(Source!A74)</f>
        <v>74</v>
      </c>
      <c r="B51">
        <v>31628898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W51">
        <v>1</v>
      </c>
      <c r="X51">
        <v>-1082199379</v>
      </c>
      <c r="Y51">
        <f t="shared" si="11"/>
        <v>-583.44000000000005</v>
      </c>
      <c r="AA51">
        <v>260.77999999999997</v>
      </c>
      <c r="AB51">
        <v>0</v>
      </c>
      <c r="AC51">
        <v>0</v>
      </c>
      <c r="AD51">
        <v>0</v>
      </c>
      <c r="AE51">
        <v>260.77999999999997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-583.44000000000005</v>
      </c>
      <c r="AU51" t="s">
        <v>3</v>
      </c>
      <c r="AV51">
        <v>0</v>
      </c>
      <c r="AW51">
        <v>2</v>
      </c>
      <c r="AX51">
        <v>31629271</v>
      </c>
      <c r="AY51">
        <v>1</v>
      </c>
      <c r="AZ51">
        <v>6144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ROUND(Y51*Source!I74,9)</f>
        <v>-479.00423999999998</v>
      </c>
      <c r="CY51">
        <f t="shared" si="22"/>
        <v>260.77999999999997</v>
      </c>
      <c r="CZ51">
        <f t="shared" si="23"/>
        <v>260.77999999999997</v>
      </c>
      <c r="DA51">
        <f t="shared" si="24"/>
        <v>1</v>
      </c>
      <c r="DB51">
        <f t="shared" si="12"/>
        <v>-152149.48000000001</v>
      </c>
      <c r="DC51">
        <f t="shared" si="13"/>
        <v>0</v>
      </c>
      <c r="DD51" t="s">
        <v>3</v>
      </c>
      <c r="DE51" t="s">
        <v>3</v>
      </c>
      <c r="DF51">
        <f t="shared" si="18"/>
        <v>-124914.73</v>
      </c>
      <c r="DG51">
        <f t="shared" si="19"/>
        <v>0</v>
      </c>
      <c r="DH51">
        <f t="shared" si="20"/>
        <v>0</v>
      </c>
      <c r="DI51">
        <f t="shared" si="21"/>
        <v>0</v>
      </c>
      <c r="DJ51">
        <f t="shared" si="25"/>
        <v>-124914.73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ROW(Source!A74)</f>
        <v>74</v>
      </c>
      <c r="B52">
        <v>31628898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W52">
        <v>0</v>
      </c>
      <c r="X52">
        <v>1721326507</v>
      </c>
      <c r="Y52">
        <f t="shared" si="11"/>
        <v>25.5</v>
      </c>
      <c r="AA52">
        <v>294.66000000000003</v>
      </c>
      <c r="AB52">
        <v>0</v>
      </c>
      <c r="AC52">
        <v>0</v>
      </c>
      <c r="AD52">
        <v>0</v>
      </c>
      <c r="AE52">
        <v>294.66000000000003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25.5</v>
      </c>
      <c r="AU52" t="s">
        <v>3</v>
      </c>
      <c r="AV52">
        <v>0</v>
      </c>
      <c r="AW52">
        <v>2</v>
      </c>
      <c r="AX52">
        <v>31629272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ROUND(Y52*Source!I74,9)</f>
        <v>20.935500000000001</v>
      </c>
      <c r="CY52">
        <f t="shared" si="22"/>
        <v>294.66000000000003</v>
      </c>
      <c r="CZ52">
        <f t="shared" si="23"/>
        <v>294.66000000000003</v>
      </c>
      <c r="DA52">
        <f t="shared" si="24"/>
        <v>1</v>
      </c>
      <c r="DB52">
        <f t="shared" si="12"/>
        <v>7513.83</v>
      </c>
      <c r="DC52">
        <f t="shared" si="13"/>
        <v>0</v>
      </c>
      <c r="DD52" t="s">
        <v>3</v>
      </c>
      <c r="DE52" t="s">
        <v>3</v>
      </c>
      <c r="DF52">
        <f t="shared" si="18"/>
        <v>6168.85</v>
      </c>
      <c r="DG52">
        <f t="shared" si="19"/>
        <v>0</v>
      </c>
      <c r="DH52">
        <f t="shared" si="20"/>
        <v>0</v>
      </c>
      <c r="DI52">
        <f t="shared" si="21"/>
        <v>0</v>
      </c>
      <c r="DJ52">
        <f t="shared" si="25"/>
        <v>6168.85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ROW(Source!A148)</f>
        <v>148</v>
      </c>
      <c r="B53">
        <v>31628898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W53">
        <v>0</v>
      </c>
      <c r="X53">
        <v>476480486</v>
      </c>
      <c r="Y53">
        <f t="shared" si="11"/>
        <v>155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155</v>
      </c>
      <c r="AU53" t="s">
        <v>3</v>
      </c>
      <c r="AV53">
        <v>1</v>
      </c>
      <c r="AW53">
        <v>2</v>
      </c>
      <c r="AX53">
        <v>31691311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ROUND(AT53*Source!I148*AH53*AL53,2)</f>
        <v>0</v>
      </c>
      <c r="CV53">
        <f>ROUND(Y53*Source!I148,9)</f>
        <v>0.51149999999999995</v>
      </c>
      <c r="CW53">
        <v>0</v>
      </c>
      <c r="CX53">
        <f>ROUND(Y53*Source!I148,9)</f>
        <v>0.51149999999999995</v>
      </c>
      <c r="CY53">
        <f>AD53</f>
        <v>0</v>
      </c>
      <c r="CZ53">
        <f>AH53</f>
        <v>0</v>
      </c>
      <c r="DA53">
        <f>AL53</f>
        <v>1</v>
      </c>
      <c r="DB53">
        <f t="shared" si="12"/>
        <v>0</v>
      </c>
      <c r="DC53">
        <f t="shared" si="13"/>
        <v>0</v>
      </c>
      <c r="DD53" t="s">
        <v>3</v>
      </c>
      <c r="DE53" t="s">
        <v>3</v>
      </c>
      <c r="DF53">
        <f t="shared" si="18"/>
        <v>0</v>
      </c>
      <c r="DG53">
        <f t="shared" si="19"/>
        <v>0</v>
      </c>
      <c r="DH53">
        <f t="shared" si="20"/>
        <v>0</v>
      </c>
      <c r="DI53">
        <f t="shared" si="21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ROW(Source!A148)</f>
        <v>148</v>
      </c>
      <c r="B54">
        <v>31628898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W54">
        <v>0</v>
      </c>
      <c r="X54">
        <v>831310207</v>
      </c>
      <c r="Y54">
        <f t="shared" si="11"/>
        <v>37.5</v>
      </c>
      <c r="AA54">
        <v>0</v>
      </c>
      <c r="AB54">
        <v>923.13</v>
      </c>
      <c r="AC54">
        <v>527.37</v>
      </c>
      <c r="AD54">
        <v>0</v>
      </c>
      <c r="AE54">
        <v>0</v>
      </c>
      <c r="AF54">
        <v>923.13</v>
      </c>
      <c r="AG54">
        <v>527.37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37.5</v>
      </c>
      <c r="AU54" t="s">
        <v>3</v>
      </c>
      <c r="AV54">
        <v>0</v>
      </c>
      <c r="AW54">
        <v>2</v>
      </c>
      <c r="AX54">
        <v>31691312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ROUND(Y54*Source!I148,9)</f>
        <v>0.12375</v>
      </c>
      <c r="CX54">
        <f>ROUND(Y54*Source!I148,9)</f>
        <v>0.12375</v>
      </c>
      <c r="CY54">
        <f>AB54</f>
        <v>923.13</v>
      </c>
      <c r="CZ54">
        <f>AF54</f>
        <v>923.13</v>
      </c>
      <c r="DA54">
        <f>AJ54</f>
        <v>1</v>
      </c>
      <c r="DB54">
        <f t="shared" si="12"/>
        <v>34617.379999999997</v>
      </c>
      <c r="DC54">
        <f t="shared" si="13"/>
        <v>19776.38</v>
      </c>
      <c r="DD54" t="s">
        <v>3</v>
      </c>
      <c r="DE54" t="s">
        <v>3</v>
      </c>
      <c r="DF54">
        <f t="shared" si="18"/>
        <v>0</v>
      </c>
      <c r="DG54">
        <f t="shared" si="19"/>
        <v>114.24</v>
      </c>
      <c r="DH54">
        <f t="shared" si="20"/>
        <v>65.260000000000005</v>
      </c>
      <c r="DI54">
        <f t="shared" si="21"/>
        <v>0</v>
      </c>
      <c r="DJ54">
        <f>DG54</f>
        <v>114.24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ROW(Source!A148)</f>
        <v>148</v>
      </c>
      <c r="B55">
        <v>31628898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W55">
        <v>0</v>
      </c>
      <c r="X55">
        <v>-626797637</v>
      </c>
      <c r="Y55">
        <f t="shared" si="11"/>
        <v>75</v>
      </c>
      <c r="AA55">
        <v>0</v>
      </c>
      <c r="AB55">
        <v>6.02</v>
      </c>
      <c r="AC55">
        <v>0.02</v>
      </c>
      <c r="AD55">
        <v>0</v>
      </c>
      <c r="AE55">
        <v>0</v>
      </c>
      <c r="AF55">
        <v>6.02</v>
      </c>
      <c r="AG55">
        <v>0.02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75</v>
      </c>
      <c r="AU55" t="s">
        <v>3</v>
      </c>
      <c r="AV55">
        <v>0</v>
      </c>
      <c r="AW55">
        <v>2</v>
      </c>
      <c r="AX55">
        <v>31691313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ROUND(Y55*Source!I148,9)</f>
        <v>0.2475</v>
      </c>
      <c r="CX55">
        <f>ROUND(Y55*Source!I148,9)</f>
        <v>0.2475</v>
      </c>
      <c r="CY55">
        <f>AB55</f>
        <v>6.02</v>
      </c>
      <c r="CZ55">
        <f>AF55</f>
        <v>6.02</v>
      </c>
      <c r="DA55">
        <f>AJ55</f>
        <v>1</v>
      </c>
      <c r="DB55">
        <f t="shared" si="12"/>
        <v>451.5</v>
      </c>
      <c r="DC55">
        <f t="shared" si="13"/>
        <v>1.5</v>
      </c>
      <c r="DD55" t="s">
        <v>3</v>
      </c>
      <c r="DE55" t="s">
        <v>3</v>
      </c>
      <c r="DF55">
        <f t="shared" si="18"/>
        <v>0</v>
      </c>
      <c r="DG55">
        <f t="shared" si="19"/>
        <v>1.49</v>
      </c>
      <c r="DH55">
        <f t="shared" si="20"/>
        <v>0</v>
      </c>
      <c r="DI55">
        <f t="shared" si="21"/>
        <v>0</v>
      </c>
      <c r="DJ55">
        <f>DG55</f>
        <v>1.49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ROW(Source!A148)</f>
        <v>148</v>
      </c>
      <c r="B56">
        <v>31628898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W56">
        <v>0</v>
      </c>
      <c r="X56">
        <v>406702343</v>
      </c>
      <c r="Y56">
        <f t="shared" ref="Y56:Y90" si="26">AT56</f>
        <v>1.55</v>
      </c>
      <c r="AA56">
        <v>0</v>
      </c>
      <c r="AB56">
        <v>1706.5</v>
      </c>
      <c r="AC56">
        <v>799.23</v>
      </c>
      <c r="AD56">
        <v>0</v>
      </c>
      <c r="AE56">
        <v>0</v>
      </c>
      <c r="AF56">
        <v>1706.5</v>
      </c>
      <c r="AG56">
        <v>799.23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1.55</v>
      </c>
      <c r="AU56" t="s">
        <v>3</v>
      </c>
      <c r="AV56">
        <v>0</v>
      </c>
      <c r="AW56">
        <v>2</v>
      </c>
      <c r="AX56">
        <v>31691314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ROUND(Y56*Source!I148,9)</f>
        <v>5.1149999999999998E-3</v>
      </c>
      <c r="CX56">
        <f>ROUND(Y56*Source!I148,9)</f>
        <v>5.1149999999999998E-3</v>
      </c>
      <c r="CY56">
        <f>AB56</f>
        <v>1706.5</v>
      </c>
      <c r="CZ56">
        <f>AF56</f>
        <v>1706.5</v>
      </c>
      <c r="DA56">
        <f>AJ56</f>
        <v>1</v>
      </c>
      <c r="DB56">
        <f t="shared" ref="DB56:DB90" si="27">ROUND(ROUND(AT56*CZ56,2),6)</f>
        <v>2645.08</v>
      </c>
      <c r="DC56">
        <f t="shared" ref="DC56:DC90" si="28">ROUND(ROUND(AT56*AG56,2),6)</f>
        <v>1238.81</v>
      </c>
      <c r="DD56" t="s">
        <v>3</v>
      </c>
      <c r="DE56" t="s">
        <v>3</v>
      </c>
      <c r="DF56">
        <f t="shared" si="18"/>
        <v>0</v>
      </c>
      <c r="DG56">
        <f t="shared" si="19"/>
        <v>8.73</v>
      </c>
      <c r="DH56">
        <f t="shared" si="20"/>
        <v>4.09</v>
      </c>
      <c r="DI56">
        <f t="shared" si="21"/>
        <v>0</v>
      </c>
      <c r="DJ56">
        <f>DG56</f>
        <v>8.73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ROW(Source!A149)</f>
        <v>149</v>
      </c>
      <c r="B57">
        <v>31628898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W57">
        <v>0</v>
      </c>
      <c r="X57">
        <v>476480486</v>
      </c>
      <c r="Y57">
        <f t="shared" si="26"/>
        <v>33.81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33.81</v>
      </c>
      <c r="AU57" t="s">
        <v>3</v>
      </c>
      <c r="AV57">
        <v>1</v>
      </c>
      <c r="AW57">
        <v>2</v>
      </c>
      <c r="AX57">
        <v>31635089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ROUND(AT57*Source!I149*AH57*AL57,2)</f>
        <v>0</v>
      </c>
      <c r="CV57">
        <f>ROUND(Y57*Source!I149,9)</f>
        <v>39.895800000000001</v>
      </c>
      <c r="CW57">
        <v>0</v>
      </c>
      <c r="CX57">
        <f>ROUND(Y57*Source!I149,9)</f>
        <v>39.895800000000001</v>
      </c>
      <c r="CY57">
        <f>AD57</f>
        <v>0</v>
      </c>
      <c r="CZ57">
        <f>AH57</f>
        <v>0</v>
      </c>
      <c r="DA57">
        <f>AL57</f>
        <v>1</v>
      </c>
      <c r="DB57">
        <f t="shared" si="27"/>
        <v>0</v>
      </c>
      <c r="DC57">
        <f t="shared" si="28"/>
        <v>0</v>
      </c>
      <c r="DD57" t="s">
        <v>3</v>
      </c>
      <c r="DE57" t="s">
        <v>3</v>
      </c>
      <c r="DF57">
        <f t="shared" si="18"/>
        <v>0</v>
      </c>
      <c r="DG57">
        <f t="shared" si="19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ROW(Source!A149)</f>
        <v>149</v>
      </c>
      <c r="B58">
        <v>31628898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W58">
        <v>0</v>
      </c>
      <c r="X58">
        <v>-288733137</v>
      </c>
      <c r="Y58">
        <f t="shared" si="26"/>
        <v>5.0599999999999996</v>
      </c>
      <c r="AA58">
        <v>0</v>
      </c>
      <c r="AB58">
        <v>3.89</v>
      </c>
      <c r="AC58">
        <v>0.01</v>
      </c>
      <c r="AD58">
        <v>0</v>
      </c>
      <c r="AE58">
        <v>0</v>
      </c>
      <c r="AF58">
        <v>3.89</v>
      </c>
      <c r="AG58">
        <v>0.01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5.0599999999999996</v>
      </c>
      <c r="AU58" t="s">
        <v>3</v>
      </c>
      <c r="AV58">
        <v>0</v>
      </c>
      <c r="AW58">
        <v>2</v>
      </c>
      <c r="AX58">
        <v>31635090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ROUND(Y58*Source!I149,9)</f>
        <v>5.9707999999999997</v>
      </c>
      <c r="CX58">
        <f>ROUND(Y58*Source!I149,9)</f>
        <v>5.9707999999999997</v>
      </c>
      <c r="CY58">
        <f>AB58</f>
        <v>3.89</v>
      </c>
      <c r="CZ58">
        <f>AF58</f>
        <v>3.89</v>
      </c>
      <c r="DA58">
        <f>AJ58</f>
        <v>1</v>
      </c>
      <c r="DB58">
        <f t="shared" si="27"/>
        <v>19.68</v>
      </c>
      <c r="DC58">
        <f t="shared" si="28"/>
        <v>0.05</v>
      </c>
      <c r="DD58" t="s">
        <v>3</v>
      </c>
      <c r="DE58" t="s">
        <v>3</v>
      </c>
      <c r="DF58">
        <f t="shared" si="18"/>
        <v>0</v>
      </c>
      <c r="DG58">
        <f t="shared" si="19"/>
        <v>23.23</v>
      </c>
      <c r="DH58">
        <f t="shared" si="20"/>
        <v>0.06</v>
      </c>
      <c r="DI58">
        <f t="shared" si="21"/>
        <v>0</v>
      </c>
      <c r="DJ58">
        <f>DG58</f>
        <v>23.23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ROW(Source!A149)</f>
        <v>149</v>
      </c>
      <c r="B59">
        <v>31628898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W59">
        <v>0</v>
      </c>
      <c r="X59">
        <v>-593662902</v>
      </c>
      <c r="Y59">
        <f t="shared" si="26"/>
        <v>3.5</v>
      </c>
      <c r="AA59">
        <v>42.44</v>
      </c>
      <c r="AB59">
        <v>0</v>
      </c>
      <c r="AC59">
        <v>0</v>
      </c>
      <c r="AD59">
        <v>0</v>
      </c>
      <c r="AE59">
        <v>42.44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3.5</v>
      </c>
      <c r="AU59" t="s">
        <v>3</v>
      </c>
      <c r="AV59">
        <v>0</v>
      </c>
      <c r="AW59">
        <v>2</v>
      </c>
      <c r="AX59">
        <v>31635091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ROUND(Y59*Source!I149,9)</f>
        <v>4.13</v>
      </c>
      <c r="CY59">
        <f>AA59</f>
        <v>42.44</v>
      </c>
      <c r="CZ59">
        <f>AE59</f>
        <v>42.44</v>
      </c>
      <c r="DA59">
        <f>AI59</f>
        <v>1</v>
      </c>
      <c r="DB59">
        <f t="shared" si="27"/>
        <v>148.54</v>
      </c>
      <c r="DC59">
        <f t="shared" si="28"/>
        <v>0</v>
      </c>
      <c r="DD59" t="s">
        <v>3</v>
      </c>
      <c r="DE59" t="s">
        <v>3</v>
      </c>
      <c r="DF59">
        <f t="shared" si="18"/>
        <v>175.28</v>
      </c>
      <c r="DG59">
        <f t="shared" si="19"/>
        <v>0</v>
      </c>
      <c r="DH59">
        <f t="shared" si="20"/>
        <v>0</v>
      </c>
      <c r="DI59">
        <f t="shared" si="21"/>
        <v>0</v>
      </c>
      <c r="DJ59">
        <f>DF59</f>
        <v>175.28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ROW(Source!A149)</f>
        <v>149</v>
      </c>
      <c r="B60">
        <v>31628898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W60">
        <v>0</v>
      </c>
      <c r="X60">
        <v>-122400889</v>
      </c>
      <c r="Y60">
        <f t="shared" si="26"/>
        <v>2.04</v>
      </c>
      <c r="AA60">
        <v>4759.8500000000004</v>
      </c>
      <c r="AB60">
        <v>0</v>
      </c>
      <c r="AC60">
        <v>0</v>
      </c>
      <c r="AD60">
        <v>0</v>
      </c>
      <c r="AE60">
        <v>4759.8500000000004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2.04</v>
      </c>
      <c r="AU60" t="s">
        <v>3</v>
      </c>
      <c r="AV60">
        <v>0</v>
      </c>
      <c r="AW60">
        <v>2</v>
      </c>
      <c r="AX60">
        <v>31635092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ROUND(Y60*Source!I149,9)</f>
        <v>2.4072</v>
      </c>
      <c r="CY60">
        <f>AA60</f>
        <v>4759.8500000000004</v>
      </c>
      <c r="CZ60">
        <f>AE60</f>
        <v>4759.8500000000004</v>
      </c>
      <c r="DA60">
        <f>AI60</f>
        <v>1</v>
      </c>
      <c r="DB60">
        <f t="shared" si="27"/>
        <v>9710.09</v>
      </c>
      <c r="DC60">
        <f t="shared" si="28"/>
        <v>0</v>
      </c>
      <c r="DD60" t="s">
        <v>3</v>
      </c>
      <c r="DE60" t="s">
        <v>3</v>
      </c>
      <c r="DF60">
        <f t="shared" si="18"/>
        <v>11457.91</v>
      </c>
      <c r="DG60">
        <f t="shared" si="19"/>
        <v>0</v>
      </c>
      <c r="DH60">
        <f t="shared" si="20"/>
        <v>0</v>
      </c>
      <c r="DI60">
        <f t="shared" si="21"/>
        <v>0</v>
      </c>
      <c r="DJ60">
        <f>DF60</f>
        <v>11457.91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ROW(Source!A150)</f>
        <v>150</v>
      </c>
      <c r="B61">
        <v>31628898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W61">
        <v>0</v>
      </c>
      <c r="X61">
        <v>476480486</v>
      </c>
      <c r="Y61">
        <f t="shared" si="26"/>
        <v>189.75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189.75</v>
      </c>
      <c r="AU61" t="s">
        <v>3</v>
      </c>
      <c r="AV61">
        <v>1</v>
      </c>
      <c r="AW61">
        <v>2</v>
      </c>
      <c r="AX61">
        <v>31635102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ROUND(AT61*Source!I150*AH61*AL61,2)</f>
        <v>0</v>
      </c>
      <c r="CV61">
        <f>ROUND(Y61*Source!I150,9)</f>
        <v>26.565000000000001</v>
      </c>
      <c r="CW61">
        <v>0</v>
      </c>
      <c r="CX61">
        <f>ROUND(Y61*Source!I150,9)</f>
        <v>26.565000000000001</v>
      </c>
      <c r="CY61">
        <f>AD61</f>
        <v>0</v>
      </c>
      <c r="CZ61">
        <f>AH61</f>
        <v>0</v>
      </c>
      <c r="DA61">
        <f>AL61</f>
        <v>1</v>
      </c>
      <c r="DB61">
        <f t="shared" si="27"/>
        <v>0</v>
      </c>
      <c r="DC61">
        <f t="shared" si="28"/>
        <v>0</v>
      </c>
      <c r="DD61" t="s">
        <v>3</v>
      </c>
      <c r="DE61" t="s">
        <v>3</v>
      </c>
      <c r="DF61">
        <f t="shared" si="18"/>
        <v>0</v>
      </c>
      <c r="DG61">
        <f t="shared" si="19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ROW(Source!A150)</f>
        <v>150</v>
      </c>
      <c r="B62">
        <v>31628898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W62">
        <v>0</v>
      </c>
      <c r="X62">
        <v>-1582365806</v>
      </c>
      <c r="Y62">
        <f t="shared" si="26"/>
        <v>3.55</v>
      </c>
      <c r="AA62">
        <v>0</v>
      </c>
      <c r="AB62">
        <v>842.14</v>
      </c>
      <c r="AC62">
        <v>462.68</v>
      </c>
      <c r="AD62">
        <v>0</v>
      </c>
      <c r="AE62">
        <v>0</v>
      </c>
      <c r="AF62">
        <v>842.14</v>
      </c>
      <c r="AG62">
        <v>462.68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3.55</v>
      </c>
      <c r="AU62" t="s">
        <v>3</v>
      </c>
      <c r="AV62">
        <v>0</v>
      </c>
      <c r="AW62">
        <v>2</v>
      </c>
      <c r="AX62">
        <v>31635103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ROUND(Y62*Source!I150,9)</f>
        <v>0.497</v>
      </c>
      <c r="CX62">
        <f>ROUND(Y62*Source!I150,9)</f>
        <v>0.497</v>
      </c>
      <c r="CY62">
        <f>AB62</f>
        <v>842.14</v>
      </c>
      <c r="CZ62">
        <f>AF62</f>
        <v>842.14</v>
      </c>
      <c r="DA62">
        <f>AJ62</f>
        <v>1</v>
      </c>
      <c r="DB62">
        <f t="shared" si="27"/>
        <v>2989.6</v>
      </c>
      <c r="DC62">
        <f t="shared" si="28"/>
        <v>1642.51</v>
      </c>
      <c r="DD62" t="s">
        <v>3</v>
      </c>
      <c r="DE62" t="s">
        <v>3</v>
      </c>
      <c r="DF62">
        <f t="shared" si="18"/>
        <v>0</v>
      </c>
      <c r="DG62">
        <f t="shared" si="19"/>
        <v>418.54</v>
      </c>
      <c r="DH62">
        <f t="shared" si="20"/>
        <v>229.95</v>
      </c>
      <c r="DI62">
        <f t="shared" si="21"/>
        <v>0</v>
      </c>
      <c r="DJ62">
        <f>DG62</f>
        <v>418.54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ROW(Source!A150)</f>
        <v>150</v>
      </c>
      <c r="B63">
        <v>31628898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W63">
        <v>0</v>
      </c>
      <c r="X63">
        <v>1525497225</v>
      </c>
      <c r="Y63">
        <f t="shared" si="26"/>
        <v>2.5000000000000001E-3</v>
      </c>
      <c r="AA63">
        <v>263734.13</v>
      </c>
      <c r="AB63">
        <v>0</v>
      </c>
      <c r="AC63">
        <v>0</v>
      </c>
      <c r="AD63">
        <v>0</v>
      </c>
      <c r="AE63">
        <v>263734.13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2.5000000000000001E-3</v>
      </c>
      <c r="AU63" t="s">
        <v>3</v>
      </c>
      <c r="AV63">
        <v>0</v>
      </c>
      <c r="AW63">
        <v>2</v>
      </c>
      <c r="AX63">
        <v>31635104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ROUND(Y63*Source!I150,9)</f>
        <v>3.5E-4</v>
      </c>
      <c r="CY63">
        <f t="shared" ref="CY63:CY68" si="29">AA63</f>
        <v>263734.13</v>
      </c>
      <c r="CZ63">
        <f t="shared" ref="CZ63:CZ68" si="30">AE63</f>
        <v>263734.13</v>
      </c>
      <c r="DA63">
        <f t="shared" ref="DA63:DA68" si="31">AI63</f>
        <v>1</v>
      </c>
      <c r="DB63">
        <f t="shared" si="27"/>
        <v>659.34</v>
      </c>
      <c r="DC63">
        <f t="shared" si="28"/>
        <v>0</v>
      </c>
      <c r="DD63" t="s">
        <v>3</v>
      </c>
      <c r="DE63" t="s">
        <v>3</v>
      </c>
      <c r="DF63">
        <f t="shared" si="18"/>
        <v>92.31</v>
      </c>
      <c r="DG63">
        <f t="shared" si="19"/>
        <v>0</v>
      </c>
      <c r="DH63">
        <f t="shared" si="20"/>
        <v>0</v>
      </c>
      <c r="DI63">
        <f t="shared" si="21"/>
        <v>0</v>
      </c>
      <c r="DJ63">
        <f t="shared" ref="DJ63:DJ68" si="32">DF63</f>
        <v>92.31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ROW(Source!A150)</f>
        <v>150</v>
      </c>
      <c r="B64">
        <v>31628898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W64">
        <v>0</v>
      </c>
      <c r="X64">
        <v>-593662902</v>
      </c>
      <c r="Y64">
        <f t="shared" si="26"/>
        <v>0.21465000000000001</v>
      </c>
      <c r="AA64">
        <v>42.44</v>
      </c>
      <c r="AB64">
        <v>0</v>
      </c>
      <c r="AC64">
        <v>0</v>
      </c>
      <c r="AD64">
        <v>0</v>
      </c>
      <c r="AE64">
        <v>42.44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0.21465000000000001</v>
      </c>
      <c r="AU64" t="s">
        <v>3</v>
      </c>
      <c r="AV64">
        <v>0</v>
      </c>
      <c r="AW64">
        <v>2</v>
      </c>
      <c r="AX64">
        <v>31635105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ROUND(Y64*Source!I150,9)</f>
        <v>3.0051000000000001E-2</v>
      </c>
      <c r="CY64">
        <f t="shared" si="29"/>
        <v>42.44</v>
      </c>
      <c r="CZ64">
        <f t="shared" si="30"/>
        <v>42.44</v>
      </c>
      <c r="DA64">
        <f t="shared" si="31"/>
        <v>1</v>
      </c>
      <c r="DB64">
        <f t="shared" si="27"/>
        <v>9.11</v>
      </c>
      <c r="DC64">
        <f t="shared" si="28"/>
        <v>0</v>
      </c>
      <c r="DD64" t="s">
        <v>3</v>
      </c>
      <c r="DE64" t="s">
        <v>3</v>
      </c>
      <c r="DF64">
        <f t="shared" si="18"/>
        <v>1.28</v>
      </c>
      <c r="DG64">
        <f t="shared" si="19"/>
        <v>0</v>
      </c>
      <c r="DH64">
        <f t="shared" si="20"/>
        <v>0</v>
      </c>
      <c r="DI64">
        <f t="shared" si="21"/>
        <v>0</v>
      </c>
      <c r="DJ64">
        <f t="shared" si="32"/>
        <v>1.28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ROW(Source!A150)</f>
        <v>150</v>
      </c>
      <c r="B65">
        <v>31628898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W65">
        <v>0</v>
      </c>
      <c r="X65">
        <v>-889337878</v>
      </c>
      <c r="Y65">
        <f t="shared" si="26"/>
        <v>12</v>
      </c>
      <c r="AA65">
        <v>170.85</v>
      </c>
      <c r="AB65">
        <v>0</v>
      </c>
      <c r="AC65">
        <v>0</v>
      </c>
      <c r="AD65">
        <v>0</v>
      </c>
      <c r="AE65">
        <v>170.85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12</v>
      </c>
      <c r="AU65" t="s">
        <v>3</v>
      </c>
      <c r="AV65">
        <v>0</v>
      </c>
      <c r="AW65">
        <v>2</v>
      </c>
      <c r="AX65">
        <v>31635106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ROUND(Y65*Source!I150,9)</f>
        <v>1.68</v>
      </c>
      <c r="CY65">
        <f t="shared" si="29"/>
        <v>170.85</v>
      </c>
      <c r="CZ65">
        <f t="shared" si="30"/>
        <v>170.85</v>
      </c>
      <c r="DA65">
        <f t="shared" si="31"/>
        <v>1</v>
      </c>
      <c r="DB65">
        <f t="shared" si="27"/>
        <v>2050.1999999999998</v>
      </c>
      <c r="DC65">
        <f t="shared" si="28"/>
        <v>0</v>
      </c>
      <c r="DD65" t="s">
        <v>3</v>
      </c>
      <c r="DE65" t="s">
        <v>3</v>
      </c>
      <c r="DF65">
        <f t="shared" ref="DF65:DF92" si="33">ROUND(ROUND(AE65,2)*CX65,2)</f>
        <v>287.02999999999997</v>
      </c>
      <c r="DG65">
        <f t="shared" ref="DG65:DG92" si="34">ROUND(ROUND(AF65,2)*CX65,2)</f>
        <v>0</v>
      </c>
      <c r="DH65">
        <f t="shared" ref="DH65:DH92" si="35">ROUND(ROUND(AG65,2)*CX65,2)</f>
        <v>0</v>
      </c>
      <c r="DI65">
        <f t="shared" ref="DI65:DI92" si="36">ROUND(ROUND(AH65,2)*CX65,2)</f>
        <v>0</v>
      </c>
      <c r="DJ65">
        <f t="shared" si="32"/>
        <v>287.02999999999997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ROW(Source!A150)</f>
        <v>150</v>
      </c>
      <c r="B66">
        <v>31628898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W66">
        <v>0</v>
      </c>
      <c r="X66">
        <v>1730286400</v>
      </c>
      <c r="Y66">
        <f t="shared" si="26"/>
        <v>108</v>
      </c>
      <c r="AA66">
        <v>525.41999999999996</v>
      </c>
      <c r="AB66">
        <v>0</v>
      </c>
      <c r="AC66">
        <v>0</v>
      </c>
      <c r="AD66">
        <v>0</v>
      </c>
      <c r="AE66">
        <v>525.41999999999996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108</v>
      </c>
      <c r="AU66" t="s">
        <v>3</v>
      </c>
      <c r="AV66">
        <v>0</v>
      </c>
      <c r="AW66">
        <v>2</v>
      </c>
      <c r="AX66">
        <v>31635107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ROUND(Y66*Source!I150,9)</f>
        <v>15.12</v>
      </c>
      <c r="CY66">
        <f t="shared" si="29"/>
        <v>525.41999999999996</v>
      </c>
      <c r="CZ66">
        <f t="shared" si="30"/>
        <v>525.41999999999996</v>
      </c>
      <c r="DA66">
        <f t="shared" si="31"/>
        <v>1</v>
      </c>
      <c r="DB66">
        <f t="shared" si="27"/>
        <v>56745.36</v>
      </c>
      <c r="DC66">
        <f t="shared" si="28"/>
        <v>0</v>
      </c>
      <c r="DD66" t="s">
        <v>3</v>
      </c>
      <c r="DE66" t="s">
        <v>3</v>
      </c>
      <c r="DF66">
        <f t="shared" si="33"/>
        <v>7944.35</v>
      </c>
      <c r="DG66">
        <f t="shared" si="34"/>
        <v>0</v>
      </c>
      <c r="DH66">
        <f t="shared" si="35"/>
        <v>0</v>
      </c>
      <c r="DI66">
        <f t="shared" si="36"/>
        <v>0</v>
      </c>
      <c r="DJ66">
        <f t="shared" si="32"/>
        <v>7944.35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ROW(Source!A150)</f>
        <v>150</v>
      </c>
      <c r="B67">
        <v>31628898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W67">
        <v>0</v>
      </c>
      <c r="X67">
        <v>-162555142</v>
      </c>
      <c r="Y67">
        <f t="shared" si="26"/>
        <v>3.0659999999999998</v>
      </c>
      <c r="AA67">
        <v>4592.2299999999996</v>
      </c>
      <c r="AB67">
        <v>0</v>
      </c>
      <c r="AC67">
        <v>0</v>
      </c>
      <c r="AD67">
        <v>0</v>
      </c>
      <c r="AE67">
        <v>4592.2299999999996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3.0659999999999998</v>
      </c>
      <c r="AU67" t="s">
        <v>3</v>
      </c>
      <c r="AV67">
        <v>0</v>
      </c>
      <c r="AW67">
        <v>2</v>
      </c>
      <c r="AX67">
        <v>31635108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ROUND(Y67*Source!I150,9)</f>
        <v>0.42924000000000001</v>
      </c>
      <c r="CY67">
        <f t="shared" si="29"/>
        <v>4592.2299999999996</v>
      </c>
      <c r="CZ67">
        <f t="shared" si="30"/>
        <v>4592.2299999999996</v>
      </c>
      <c r="DA67">
        <f t="shared" si="31"/>
        <v>1</v>
      </c>
      <c r="DB67">
        <f t="shared" si="27"/>
        <v>14079.78</v>
      </c>
      <c r="DC67">
        <f t="shared" si="28"/>
        <v>0</v>
      </c>
      <c r="DD67" t="s">
        <v>3</v>
      </c>
      <c r="DE67" t="s">
        <v>3</v>
      </c>
      <c r="DF67">
        <f t="shared" si="33"/>
        <v>1971.17</v>
      </c>
      <c r="DG67">
        <f t="shared" si="34"/>
        <v>0</v>
      </c>
      <c r="DH67">
        <f t="shared" si="35"/>
        <v>0</v>
      </c>
      <c r="DI67">
        <f t="shared" si="36"/>
        <v>0</v>
      </c>
      <c r="DJ67">
        <f t="shared" si="32"/>
        <v>1971.17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ROW(Source!A150)</f>
        <v>150</v>
      </c>
      <c r="B68">
        <v>31628898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W68">
        <v>0</v>
      </c>
      <c r="X68">
        <v>-1179761216</v>
      </c>
      <c r="Y68">
        <f t="shared" si="26"/>
        <v>1.2265600000000001</v>
      </c>
      <c r="AA68">
        <v>4847.97</v>
      </c>
      <c r="AB68">
        <v>0</v>
      </c>
      <c r="AC68">
        <v>0</v>
      </c>
      <c r="AD68">
        <v>0</v>
      </c>
      <c r="AE68">
        <v>4847.97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1.2265600000000001</v>
      </c>
      <c r="AU68" t="s">
        <v>3</v>
      </c>
      <c r="AV68">
        <v>0</v>
      </c>
      <c r="AW68">
        <v>2</v>
      </c>
      <c r="AX68">
        <v>31635109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ROUND(Y68*Source!I150,9)</f>
        <v>0.17171839999999999</v>
      </c>
      <c r="CY68">
        <f t="shared" si="29"/>
        <v>4847.97</v>
      </c>
      <c r="CZ68">
        <f t="shared" si="30"/>
        <v>4847.97</v>
      </c>
      <c r="DA68">
        <f t="shared" si="31"/>
        <v>1</v>
      </c>
      <c r="DB68">
        <f t="shared" si="27"/>
        <v>5946.33</v>
      </c>
      <c r="DC68">
        <f t="shared" si="28"/>
        <v>0</v>
      </c>
      <c r="DD68" t="s">
        <v>3</v>
      </c>
      <c r="DE68" t="s">
        <v>3</v>
      </c>
      <c r="DF68">
        <f t="shared" si="33"/>
        <v>832.49</v>
      </c>
      <c r="DG68">
        <f t="shared" si="34"/>
        <v>0</v>
      </c>
      <c r="DH68">
        <f t="shared" si="35"/>
        <v>0</v>
      </c>
      <c r="DI68">
        <f t="shared" si="36"/>
        <v>0</v>
      </c>
      <c r="DJ68">
        <f t="shared" si="32"/>
        <v>832.49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ROW(Source!A151)</f>
        <v>151</v>
      </c>
      <c r="B69">
        <v>31628898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W69">
        <v>0</v>
      </c>
      <c r="X69">
        <v>476480486</v>
      </c>
      <c r="Y69">
        <f t="shared" si="26"/>
        <v>38.200000000000003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38.200000000000003</v>
      </c>
      <c r="AU69" t="s">
        <v>3</v>
      </c>
      <c r="AV69">
        <v>1</v>
      </c>
      <c r="AW69">
        <v>2</v>
      </c>
      <c r="AX69">
        <v>31691306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ROUND(AT69*Source!I151*AH69*AL69,2)</f>
        <v>0</v>
      </c>
      <c r="CV69">
        <f>ROUND(Y69*Source!I151,9)</f>
        <v>1.1459999999999999</v>
      </c>
      <c r="CW69">
        <v>0</v>
      </c>
      <c r="CX69">
        <f>ROUND(Y69*Source!I151,9)</f>
        <v>1.1459999999999999</v>
      </c>
      <c r="CY69">
        <f>AD69</f>
        <v>0</v>
      </c>
      <c r="CZ69">
        <f>AH69</f>
        <v>0</v>
      </c>
      <c r="DA69">
        <f>AL69</f>
        <v>1</v>
      </c>
      <c r="DB69">
        <f t="shared" si="27"/>
        <v>0</v>
      </c>
      <c r="DC69">
        <f t="shared" si="28"/>
        <v>0</v>
      </c>
      <c r="DD69" t="s">
        <v>3</v>
      </c>
      <c r="DE69" t="s">
        <v>3</v>
      </c>
      <c r="DF69">
        <f t="shared" si="33"/>
        <v>0</v>
      </c>
      <c r="DG69">
        <f t="shared" si="34"/>
        <v>0</v>
      </c>
      <c r="DH69">
        <f t="shared" si="35"/>
        <v>0</v>
      </c>
      <c r="DI69">
        <f t="shared" si="36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ROW(Source!A151)</f>
        <v>151</v>
      </c>
      <c r="B70">
        <v>31628898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W70">
        <v>0</v>
      </c>
      <c r="X70">
        <v>-1638494023</v>
      </c>
      <c r="Y70">
        <f t="shared" si="26"/>
        <v>6.3E-3</v>
      </c>
      <c r="AA70">
        <v>50748.25</v>
      </c>
      <c r="AB70">
        <v>0</v>
      </c>
      <c r="AC70">
        <v>0</v>
      </c>
      <c r="AD70">
        <v>0</v>
      </c>
      <c r="AE70">
        <v>50748.25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6.3E-3</v>
      </c>
      <c r="AU70" t="s">
        <v>3</v>
      </c>
      <c r="AV70">
        <v>0</v>
      </c>
      <c r="AW70">
        <v>2</v>
      </c>
      <c r="AX70">
        <v>31691307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ROUND(Y70*Source!I151,9)</f>
        <v>1.8900000000000001E-4</v>
      </c>
      <c r="CY70">
        <f>AA70</f>
        <v>50748.25</v>
      </c>
      <c r="CZ70">
        <f>AE70</f>
        <v>50748.25</v>
      </c>
      <c r="DA70">
        <f>AI70</f>
        <v>1</v>
      </c>
      <c r="DB70">
        <f t="shared" si="27"/>
        <v>319.70999999999998</v>
      </c>
      <c r="DC70">
        <f t="shared" si="28"/>
        <v>0</v>
      </c>
      <c r="DD70" t="s">
        <v>3</v>
      </c>
      <c r="DE70" t="s">
        <v>3</v>
      </c>
      <c r="DF70">
        <f t="shared" si="33"/>
        <v>9.59</v>
      </c>
      <c r="DG70">
        <f t="shared" si="34"/>
        <v>0</v>
      </c>
      <c r="DH70">
        <f t="shared" si="35"/>
        <v>0</v>
      </c>
      <c r="DI70">
        <f t="shared" si="36"/>
        <v>0</v>
      </c>
      <c r="DJ70">
        <f>DF70</f>
        <v>9.59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ROW(Source!A151)</f>
        <v>151</v>
      </c>
      <c r="B71">
        <v>31628898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W71">
        <v>0</v>
      </c>
      <c r="X71">
        <v>1101837117</v>
      </c>
      <c r="Y71">
        <f t="shared" si="26"/>
        <v>1.2699999999999999E-2</v>
      </c>
      <c r="AA71">
        <v>121369.31</v>
      </c>
      <c r="AB71">
        <v>0</v>
      </c>
      <c r="AC71">
        <v>0</v>
      </c>
      <c r="AD71">
        <v>0</v>
      </c>
      <c r="AE71">
        <v>121369.31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1.2699999999999999E-2</v>
      </c>
      <c r="AU71" t="s">
        <v>3</v>
      </c>
      <c r="AV71">
        <v>0</v>
      </c>
      <c r="AW71">
        <v>2</v>
      </c>
      <c r="AX71">
        <v>31691308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ROUND(Y71*Source!I151,9)</f>
        <v>3.8099999999999999E-4</v>
      </c>
      <c r="CY71">
        <f>AA71</f>
        <v>121369.31</v>
      </c>
      <c r="CZ71">
        <f>AE71</f>
        <v>121369.31</v>
      </c>
      <c r="DA71">
        <f>AI71</f>
        <v>1</v>
      </c>
      <c r="DB71">
        <f t="shared" si="27"/>
        <v>1541.39</v>
      </c>
      <c r="DC71">
        <f t="shared" si="28"/>
        <v>0</v>
      </c>
      <c r="DD71" t="s">
        <v>3</v>
      </c>
      <c r="DE71" t="s">
        <v>3</v>
      </c>
      <c r="DF71">
        <f t="shared" si="33"/>
        <v>46.24</v>
      </c>
      <c r="DG71">
        <f t="shared" si="34"/>
        <v>0</v>
      </c>
      <c r="DH71">
        <f t="shared" si="35"/>
        <v>0</v>
      </c>
      <c r="DI71">
        <f t="shared" si="36"/>
        <v>0</v>
      </c>
      <c r="DJ71">
        <f>DF71</f>
        <v>46.24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ROW(Source!A151)</f>
        <v>151</v>
      </c>
      <c r="B72">
        <v>31628898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W72">
        <v>0</v>
      </c>
      <c r="X72">
        <v>-2068709812</v>
      </c>
      <c r="Y72">
        <f t="shared" si="26"/>
        <v>6.4999999999999997E-3</v>
      </c>
      <c r="AA72">
        <v>99650</v>
      </c>
      <c r="AB72">
        <v>0</v>
      </c>
      <c r="AC72">
        <v>0</v>
      </c>
      <c r="AD72">
        <v>0</v>
      </c>
      <c r="AE72">
        <v>99650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6.4999999999999997E-3</v>
      </c>
      <c r="AU72" t="s">
        <v>3</v>
      </c>
      <c r="AV72">
        <v>0</v>
      </c>
      <c r="AW72">
        <v>2</v>
      </c>
      <c r="AX72">
        <v>31691309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ROUND(Y72*Source!I151,9)</f>
        <v>1.95E-4</v>
      </c>
      <c r="CY72">
        <f>AA72</f>
        <v>99650</v>
      </c>
      <c r="CZ72">
        <f>AE72</f>
        <v>99650</v>
      </c>
      <c r="DA72">
        <f>AI72</f>
        <v>1</v>
      </c>
      <c r="DB72">
        <f t="shared" si="27"/>
        <v>647.73</v>
      </c>
      <c r="DC72">
        <f t="shared" si="28"/>
        <v>0</v>
      </c>
      <c r="DD72" t="s">
        <v>3</v>
      </c>
      <c r="DE72" t="s">
        <v>3</v>
      </c>
      <c r="DF72">
        <f t="shared" si="33"/>
        <v>19.43</v>
      </c>
      <c r="DG72">
        <f t="shared" si="34"/>
        <v>0</v>
      </c>
      <c r="DH72">
        <f t="shared" si="35"/>
        <v>0</v>
      </c>
      <c r="DI72">
        <f t="shared" si="36"/>
        <v>0</v>
      </c>
      <c r="DJ72">
        <f>DF72</f>
        <v>19.43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5">
      <c r="A73">
        <f>ROW(Source!A152)</f>
        <v>152</v>
      </c>
      <c r="B73">
        <v>31628898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W73">
        <v>0</v>
      </c>
      <c r="X73">
        <v>476480486</v>
      </c>
      <c r="Y73">
        <f t="shared" si="26"/>
        <v>9.36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9.36</v>
      </c>
      <c r="AU73" t="s">
        <v>3</v>
      </c>
      <c r="AV73">
        <v>1</v>
      </c>
      <c r="AW73">
        <v>2</v>
      </c>
      <c r="AX73">
        <v>31635115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ROUND(AT73*Source!I152*AH73*AL73,2)</f>
        <v>0</v>
      </c>
      <c r="CV73">
        <f>ROUND(Y73*Source!I152,9)</f>
        <v>12.3552</v>
      </c>
      <c r="CW73">
        <v>0</v>
      </c>
      <c r="CX73">
        <f>ROUND(Y73*Source!I152,9)</f>
        <v>12.3552</v>
      </c>
      <c r="CY73">
        <f>AD73</f>
        <v>0</v>
      </c>
      <c r="CZ73">
        <f>AH73</f>
        <v>0</v>
      </c>
      <c r="DA73">
        <f>AL73</f>
        <v>1</v>
      </c>
      <c r="DB73">
        <f t="shared" si="27"/>
        <v>0</v>
      </c>
      <c r="DC73">
        <f t="shared" si="28"/>
        <v>0</v>
      </c>
      <c r="DD73" t="s">
        <v>3</v>
      </c>
      <c r="DE73" t="s">
        <v>3</v>
      </c>
      <c r="DF73">
        <f t="shared" si="33"/>
        <v>0</v>
      </c>
      <c r="DG73">
        <f t="shared" si="34"/>
        <v>0</v>
      </c>
      <c r="DH73">
        <f t="shared" si="35"/>
        <v>0</v>
      </c>
      <c r="DI73">
        <f t="shared" si="36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5">
      <c r="A74">
        <f>ROW(Source!A152)</f>
        <v>152</v>
      </c>
      <c r="B74">
        <v>31628898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W74">
        <v>0</v>
      </c>
      <c r="X74">
        <v>1191263074</v>
      </c>
      <c r="Y74">
        <f t="shared" si="26"/>
        <v>1</v>
      </c>
      <c r="AA74">
        <v>0</v>
      </c>
      <c r="AB74">
        <v>50.66</v>
      </c>
      <c r="AC74">
        <v>0.2</v>
      </c>
      <c r="AD74">
        <v>0</v>
      </c>
      <c r="AE74">
        <v>0</v>
      </c>
      <c r="AF74">
        <v>50.66</v>
      </c>
      <c r="AG74">
        <v>0.2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</v>
      </c>
      <c r="AU74" t="s">
        <v>3</v>
      </c>
      <c r="AV74">
        <v>0</v>
      </c>
      <c r="AW74">
        <v>2</v>
      </c>
      <c r="AX74">
        <v>31635116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ROUND(Y74*Source!I152,9)</f>
        <v>1.32</v>
      </c>
      <c r="CX74">
        <f>ROUND(Y74*Source!I152,9)</f>
        <v>1.32</v>
      </c>
      <c r="CY74">
        <f>AB74</f>
        <v>50.66</v>
      </c>
      <c r="CZ74">
        <f>AF74</f>
        <v>50.66</v>
      </c>
      <c r="DA74">
        <f>AJ74</f>
        <v>1</v>
      </c>
      <c r="DB74">
        <f t="shared" si="27"/>
        <v>50.66</v>
      </c>
      <c r="DC74">
        <f t="shared" si="28"/>
        <v>0.2</v>
      </c>
      <c r="DD74" t="s">
        <v>3</v>
      </c>
      <c r="DE74" t="s">
        <v>3</v>
      </c>
      <c r="DF74">
        <f t="shared" si="33"/>
        <v>0</v>
      </c>
      <c r="DG74">
        <f t="shared" si="34"/>
        <v>66.87</v>
      </c>
      <c r="DH74">
        <f t="shared" si="35"/>
        <v>0.26</v>
      </c>
      <c r="DI74">
        <f t="shared" si="36"/>
        <v>0</v>
      </c>
      <c r="DJ74">
        <f>DG74</f>
        <v>66.87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5">
      <c r="A75">
        <f>ROW(Source!A152)</f>
        <v>152</v>
      </c>
      <c r="B75">
        <v>31628898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W75">
        <v>0</v>
      </c>
      <c r="X75">
        <v>-593662902</v>
      </c>
      <c r="Y75">
        <f t="shared" si="26"/>
        <v>1.2E-2</v>
      </c>
      <c r="AA75">
        <v>42.44</v>
      </c>
      <c r="AB75">
        <v>0</v>
      </c>
      <c r="AC75">
        <v>0</v>
      </c>
      <c r="AD75">
        <v>0</v>
      </c>
      <c r="AE75">
        <v>42.44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1.2E-2</v>
      </c>
      <c r="AU75" t="s">
        <v>3</v>
      </c>
      <c r="AV75">
        <v>0</v>
      </c>
      <c r="AW75">
        <v>2</v>
      </c>
      <c r="AX75">
        <v>31635117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ROUND(Y75*Source!I152,9)</f>
        <v>1.584E-2</v>
      </c>
      <c r="CY75">
        <f>AA75</f>
        <v>42.44</v>
      </c>
      <c r="CZ75">
        <f>AE75</f>
        <v>42.44</v>
      </c>
      <c r="DA75">
        <f>AI75</f>
        <v>1</v>
      </c>
      <c r="DB75">
        <f t="shared" si="27"/>
        <v>0.51</v>
      </c>
      <c r="DC75">
        <f t="shared" si="28"/>
        <v>0</v>
      </c>
      <c r="DD75" t="s">
        <v>3</v>
      </c>
      <c r="DE75" t="s">
        <v>3</v>
      </c>
      <c r="DF75">
        <f t="shared" si="33"/>
        <v>0.67</v>
      </c>
      <c r="DG75">
        <f t="shared" si="34"/>
        <v>0</v>
      </c>
      <c r="DH75">
        <f t="shared" si="35"/>
        <v>0</v>
      </c>
      <c r="DI75">
        <f t="shared" si="36"/>
        <v>0</v>
      </c>
      <c r="DJ75">
        <f>DF75</f>
        <v>0.67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5">
      <c r="A76">
        <f>ROW(Source!A152)</f>
        <v>152</v>
      </c>
      <c r="B76">
        <v>31628898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W76">
        <v>0</v>
      </c>
      <c r="X76">
        <v>694340409</v>
      </c>
      <c r="Y76">
        <f t="shared" si="26"/>
        <v>10.199999999999999</v>
      </c>
      <c r="AA76">
        <v>113.12</v>
      </c>
      <c r="AB76">
        <v>0</v>
      </c>
      <c r="AC76">
        <v>0</v>
      </c>
      <c r="AD76">
        <v>0</v>
      </c>
      <c r="AE76">
        <v>113.12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10.199999999999999</v>
      </c>
      <c r="AU76" t="s">
        <v>3</v>
      </c>
      <c r="AV76">
        <v>0</v>
      </c>
      <c r="AW76">
        <v>2</v>
      </c>
      <c r="AX76">
        <v>31635118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ROUND(Y76*Source!I152,9)</f>
        <v>13.464</v>
      </c>
      <c r="CY76">
        <f>AA76</f>
        <v>113.12</v>
      </c>
      <c r="CZ76">
        <f>AE76</f>
        <v>113.12</v>
      </c>
      <c r="DA76">
        <f>AI76</f>
        <v>1</v>
      </c>
      <c r="DB76">
        <f t="shared" si="27"/>
        <v>1153.82</v>
      </c>
      <c r="DC76">
        <f t="shared" si="28"/>
        <v>0</v>
      </c>
      <c r="DD76" t="s">
        <v>3</v>
      </c>
      <c r="DE76" t="s">
        <v>3</v>
      </c>
      <c r="DF76">
        <f t="shared" si="33"/>
        <v>1523.05</v>
      </c>
      <c r="DG76">
        <f t="shared" si="34"/>
        <v>0</v>
      </c>
      <c r="DH76">
        <f t="shared" si="35"/>
        <v>0</v>
      </c>
      <c r="DI76">
        <f t="shared" si="36"/>
        <v>0</v>
      </c>
      <c r="DJ76">
        <f>DF76</f>
        <v>1523.05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5">
      <c r="A77">
        <f>ROW(Source!A153)</f>
        <v>153</v>
      </c>
      <c r="B77">
        <v>31628898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W77">
        <v>0</v>
      </c>
      <c r="X77">
        <v>476480486</v>
      </c>
      <c r="Y77">
        <f t="shared" si="26"/>
        <v>64.34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64.34</v>
      </c>
      <c r="AU77" t="s">
        <v>3</v>
      </c>
      <c r="AV77">
        <v>1</v>
      </c>
      <c r="AW77">
        <v>2</v>
      </c>
      <c r="AX77">
        <v>31635131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ROUND(AT77*Source!I153*AH77*AL77,2)</f>
        <v>0</v>
      </c>
      <c r="CV77">
        <f>ROUND(Y77*Source!I153,9)</f>
        <v>84.928799999999995</v>
      </c>
      <c r="CW77">
        <v>0</v>
      </c>
      <c r="CX77">
        <f>ROUND(Y77*Source!I153,9)</f>
        <v>84.928799999999995</v>
      </c>
      <c r="CY77">
        <f>AD77</f>
        <v>0</v>
      </c>
      <c r="CZ77">
        <f>AH77</f>
        <v>0</v>
      </c>
      <c r="DA77">
        <f>AL77</f>
        <v>1</v>
      </c>
      <c r="DB77">
        <f t="shared" si="27"/>
        <v>0</v>
      </c>
      <c r="DC77">
        <f t="shared" si="28"/>
        <v>0</v>
      </c>
      <c r="DD77" t="s">
        <v>3</v>
      </c>
      <c r="DE77" t="s">
        <v>3</v>
      </c>
      <c r="DF77">
        <f t="shared" si="33"/>
        <v>0</v>
      </c>
      <c r="DG77">
        <f t="shared" si="34"/>
        <v>0</v>
      </c>
      <c r="DH77">
        <f t="shared" si="35"/>
        <v>0</v>
      </c>
      <c r="DI77">
        <f t="shared" si="36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5">
      <c r="A78">
        <f>ROW(Source!A153)</f>
        <v>153</v>
      </c>
      <c r="B78">
        <v>31628898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W78">
        <v>0</v>
      </c>
      <c r="X78">
        <v>1191263074</v>
      </c>
      <c r="Y78">
        <f t="shared" si="26"/>
        <v>4.5</v>
      </c>
      <c r="AA78">
        <v>0</v>
      </c>
      <c r="AB78">
        <v>50.66</v>
      </c>
      <c r="AC78">
        <v>0.2</v>
      </c>
      <c r="AD78">
        <v>0</v>
      </c>
      <c r="AE78">
        <v>0</v>
      </c>
      <c r="AF78">
        <v>50.66</v>
      </c>
      <c r="AG78">
        <v>0.2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4.5</v>
      </c>
      <c r="AU78" t="s">
        <v>3</v>
      </c>
      <c r="AV78">
        <v>0</v>
      </c>
      <c r="AW78">
        <v>2</v>
      </c>
      <c r="AX78">
        <v>31635132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ROUND(Y78*Source!I153,9)</f>
        <v>5.94</v>
      </c>
      <c r="CX78">
        <f>ROUND(Y78*Source!I153,9)</f>
        <v>5.94</v>
      </c>
      <c r="CY78">
        <f>AB78</f>
        <v>50.66</v>
      </c>
      <c r="CZ78">
        <f>AF78</f>
        <v>50.66</v>
      </c>
      <c r="DA78">
        <f>AJ78</f>
        <v>1</v>
      </c>
      <c r="DB78">
        <f t="shared" si="27"/>
        <v>227.97</v>
      </c>
      <c r="DC78">
        <f t="shared" si="28"/>
        <v>0.9</v>
      </c>
      <c r="DD78" t="s">
        <v>3</v>
      </c>
      <c r="DE78" t="s">
        <v>3</v>
      </c>
      <c r="DF78">
        <f t="shared" si="33"/>
        <v>0</v>
      </c>
      <c r="DG78">
        <f t="shared" si="34"/>
        <v>300.92</v>
      </c>
      <c r="DH78">
        <f t="shared" si="35"/>
        <v>1.19</v>
      </c>
      <c r="DI78">
        <f t="shared" si="36"/>
        <v>0</v>
      </c>
      <c r="DJ78">
        <f>DG78</f>
        <v>300.92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5">
      <c r="A79">
        <f>ROW(Source!A153)</f>
        <v>153</v>
      </c>
      <c r="B79">
        <v>31628898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W79">
        <v>0</v>
      </c>
      <c r="X79">
        <v>922724198</v>
      </c>
      <c r="Y79">
        <f t="shared" si="26"/>
        <v>4.18</v>
      </c>
      <c r="AA79">
        <v>0</v>
      </c>
      <c r="AB79">
        <v>12.06</v>
      </c>
      <c r="AC79">
        <v>2.33</v>
      </c>
      <c r="AD79">
        <v>0</v>
      </c>
      <c r="AE79">
        <v>0</v>
      </c>
      <c r="AF79">
        <v>12.06</v>
      </c>
      <c r="AG79">
        <v>2.33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4.18</v>
      </c>
      <c r="AU79" t="s">
        <v>3</v>
      </c>
      <c r="AV79">
        <v>0</v>
      </c>
      <c r="AW79">
        <v>2</v>
      </c>
      <c r="AX79">
        <v>31635133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ROUND(Y79*Source!I153,9)</f>
        <v>5.5175999999999998</v>
      </c>
      <c r="CX79">
        <f>ROUND(Y79*Source!I153,9)</f>
        <v>5.5175999999999998</v>
      </c>
      <c r="CY79">
        <f>AB79</f>
        <v>12.06</v>
      </c>
      <c r="CZ79">
        <f>AF79</f>
        <v>12.06</v>
      </c>
      <c r="DA79">
        <f>AJ79</f>
        <v>1</v>
      </c>
      <c r="DB79">
        <f t="shared" si="27"/>
        <v>50.41</v>
      </c>
      <c r="DC79">
        <f t="shared" si="28"/>
        <v>9.74</v>
      </c>
      <c r="DD79" t="s">
        <v>3</v>
      </c>
      <c r="DE79" t="s">
        <v>3</v>
      </c>
      <c r="DF79">
        <f t="shared" si="33"/>
        <v>0</v>
      </c>
      <c r="DG79">
        <f t="shared" si="34"/>
        <v>66.540000000000006</v>
      </c>
      <c r="DH79">
        <f t="shared" si="35"/>
        <v>12.86</v>
      </c>
      <c r="DI79">
        <f t="shared" si="36"/>
        <v>0</v>
      </c>
      <c r="DJ79">
        <f>DG79</f>
        <v>66.540000000000006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5">
      <c r="A80">
        <f>ROW(Source!A153)</f>
        <v>153</v>
      </c>
      <c r="B80">
        <v>31628898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W80">
        <v>0</v>
      </c>
      <c r="X80">
        <v>-2127289815</v>
      </c>
      <c r="Y80">
        <f t="shared" si="26"/>
        <v>0.41</v>
      </c>
      <c r="AA80">
        <v>0</v>
      </c>
      <c r="AB80">
        <v>1031.5999999999999</v>
      </c>
      <c r="AC80">
        <v>569.54</v>
      </c>
      <c r="AD80">
        <v>0</v>
      </c>
      <c r="AE80">
        <v>0</v>
      </c>
      <c r="AF80">
        <v>1031.5999999999999</v>
      </c>
      <c r="AG80">
        <v>569.54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0.41</v>
      </c>
      <c r="AU80" t="s">
        <v>3</v>
      </c>
      <c r="AV80">
        <v>0</v>
      </c>
      <c r="AW80">
        <v>2</v>
      </c>
      <c r="AX80">
        <v>31635134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ROUND(Y80*Source!I153,9)</f>
        <v>0.54120000000000001</v>
      </c>
      <c r="CX80">
        <f>ROUND(Y80*Source!I153,9)</f>
        <v>0.54120000000000001</v>
      </c>
      <c r="CY80">
        <f>AB80</f>
        <v>1031.5999999999999</v>
      </c>
      <c r="CZ80">
        <f>AF80</f>
        <v>1031.5999999999999</v>
      </c>
      <c r="DA80">
        <f>AJ80</f>
        <v>1</v>
      </c>
      <c r="DB80">
        <f t="shared" si="27"/>
        <v>422.96</v>
      </c>
      <c r="DC80">
        <f t="shared" si="28"/>
        <v>233.51</v>
      </c>
      <c r="DD80" t="s">
        <v>3</v>
      </c>
      <c r="DE80" t="s">
        <v>3</v>
      </c>
      <c r="DF80">
        <f t="shared" si="33"/>
        <v>0</v>
      </c>
      <c r="DG80">
        <f t="shared" si="34"/>
        <v>558.29999999999995</v>
      </c>
      <c r="DH80">
        <f t="shared" si="35"/>
        <v>308.24</v>
      </c>
      <c r="DI80">
        <f t="shared" si="36"/>
        <v>0</v>
      </c>
      <c r="DJ80">
        <f>DG80</f>
        <v>558.29999999999995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5">
      <c r="A81">
        <f>ROW(Source!A153)</f>
        <v>153</v>
      </c>
      <c r="B81">
        <v>31628898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W81">
        <v>0</v>
      </c>
      <c r="X81">
        <v>1870526532</v>
      </c>
      <c r="Y81">
        <f t="shared" si="26"/>
        <v>8.18</v>
      </c>
      <c r="AA81">
        <v>0</v>
      </c>
      <c r="AB81">
        <v>8.3000000000000007</v>
      </c>
      <c r="AC81">
        <v>0.09</v>
      </c>
      <c r="AD81">
        <v>0</v>
      </c>
      <c r="AE81">
        <v>0</v>
      </c>
      <c r="AF81">
        <v>8.3000000000000007</v>
      </c>
      <c r="AG81">
        <v>0.09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8.18</v>
      </c>
      <c r="AU81" t="s">
        <v>3</v>
      </c>
      <c r="AV81">
        <v>0</v>
      </c>
      <c r="AW81">
        <v>2</v>
      </c>
      <c r="AX81">
        <v>31635135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ROUND(Y81*Source!I153,9)</f>
        <v>10.797599999999999</v>
      </c>
      <c r="CX81">
        <f>ROUND(Y81*Source!I153,9)</f>
        <v>10.797599999999999</v>
      </c>
      <c r="CY81">
        <f>AB81</f>
        <v>8.3000000000000007</v>
      </c>
      <c r="CZ81">
        <f>AF81</f>
        <v>8.3000000000000007</v>
      </c>
      <c r="DA81">
        <f>AJ81</f>
        <v>1</v>
      </c>
      <c r="DB81">
        <f t="shared" si="27"/>
        <v>67.89</v>
      </c>
      <c r="DC81">
        <f t="shared" si="28"/>
        <v>0.74</v>
      </c>
      <c r="DD81" t="s">
        <v>3</v>
      </c>
      <c r="DE81" t="s">
        <v>3</v>
      </c>
      <c r="DF81">
        <f t="shared" si="33"/>
        <v>0</v>
      </c>
      <c r="DG81">
        <f t="shared" si="34"/>
        <v>89.62</v>
      </c>
      <c r="DH81">
        <f t="shared" si="35"/>
        <v>0.97</v>
      </c>
      <c r="DI81">
        <f t="shared" si="36"/>
        <v>0</v>
      </c>
      <c r="DJ81">
        <f>DG81</f>
        <v>89.62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5">
      <c r="A82">
        <f>ROW(Source!A153)</f>
        <v>153</v>
      </c>
      <c r="B82">
        <v>31628898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W82">
        <v>1</v>
      </c>
      <c r="X82">
        <v>-832250914</v>
      </c>
      <c r="Y82">
        <f t="shared" si="26"/>
        <v>-0.02</v>
      </c>
      <c r="AA82">
        <v>5678.52</v>
      </c>
      <c r="AB82">
        <v>0</v>
      </c>
      <c r="AC82">
        <v>0</v>
      </c>
      <c r="AD82">
        <v>0</v>
      </c>
      <c r="AE82">
        <v>5678.52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-0.02</v>
      </c>
      <c r="AU82" t="s">
        <v>3</v>
      </c>
      <c r="AV82">
        <v>0</v>
      </c>
      <c r="AW82">
        <v>2</v>
      </c>
      <c r="AX82">
        <v>31635136</v>
      </c>
      <c r="AY82">
        <v>1</v>
      </c>
      <c r="AZ82">
        <v>6144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ROUND(Y82*Source!I153,9)</f>
        <v>-2.64E-2</v>
      </c>
      <c r="CY82">
        <f t="shared" ref="CY82:CY87" si="37">AA82</f>
        <v>5678.52</v>
      </c>
      <c r="CZ82">
        <f t="shared" ref="CZ82:CZ87" si="38">AE82</f>
        <v>5678.52</v>
      </c>
      <c r="DA82">
        <f t="shared" ref="DA82:DA87" si="39">AI82</f>
        <v>1</v>
      </c>
      <c r="DB82">
        <f t="shared" si="27"/>
        <v>-113.57</v>
      </c>
      <c r="DC82">
        <f t="shared" si="28"/>
        <v>0</v>
      </c>
      <c r="DD82" t="s">
        <v>3</v>
      </c>
      <c r="DE82" t="s">
        <v>3</v>
      </c>
      <c r="DF82">
        <f t="shared" si="33"/>
        <v>-149.91</v>
      </c>
      <c r="DG82">
        <f t="shared" si="34"/>
        <v>0</v>
      </c>
      <c r="DH82">
        <f t="shared" si="35"/>
        <v>0</v>
      </c>
      <c r="DI82">
        <f t="shared" si="36"/>
        <v>0</v>
      </c>
      <c r="DJ82">
        <f t="shared" ref="DJ82:DJ87" si="40">DF82</f>
        <v>-149.91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5">
      <c r="A83">
        <f>ROW(Source!A153)</f>
        <v>153</v>
      </c>
      <c r="B83">
        <v>31628898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W83">
        <v>0</v>
      </c>
      <c r="X83">
        <v>-45292408</v>
      </c>
      <c r="Y83">
        <f t="shared" si="26"/>
        <v>0.5</v>
      </c>
      <c r="AA83">
        <v>29.29</v>
      </c>
      <c r="AB83">
        <v>0</v>
      </c>
      <c r="AC83">
        <v>0</v>
      </c>
      <c r="AD83">
        <v>0</v>
      </c>
      <c r="AE83">
        <v>29.29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0.5</v>
      </c>
      <c r="AU83" t="s">
        <v>3</v>
      </c>
      <c r="AV83">
        <v>0</v>
      </c>
      <c r="AW83">
        <v>2</v>
      </c>
      <c r="AX83">
        <v>31635137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ROUND(Y83*Source!I153,9)</f>
        <v>0.66</v>
      </c>
      <c r="CY83">
        <f t="shared" si="37"/>
        <v>29.29</v>
      </c>
      <c r="CZ83">
        <f t="shared" si="38"/>
        <v>29.29</v>
      </c>
      <c r="DA83">
        <f t="shared" si="39"/>
        <v>1</v>
      </c>
      <c r="DB83">
        <f t="shared" si="27"/>
        <v>14.65</v>
      </c>
      <c r="DC83">
        <f t="shared" si="28"/>
        <v>0</v>
      </c>
      <c r="DD83" t="s">
        <v>3</v>
      </c>
      <c r="DE83" t="s">
        <v>3</v>
      </c>
      <c r="DF83">
        <f t="shared" si="33"/>
        <v>19.329999999999998</v>
      </c>
      <c r="DG83">
        <f t="shared" si="34"/>
        <v>0</v>
      </c>
      <c r="DH83">
        <f t="shared" si="35"/>
        <v>0</v>
      </c>
      <c r="DI83">
        <f t="shared" si="36"/>
        <v>0</v>
      </c>
      <c r="DJ83">
        <f t="shared" si="40"/>
        <v>19.329999999999998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5">
      <c r="A84">
        <f>ROW(Source!A153)</f>
        <v>153</v>
      </c>
      <c r="B84">
        <v>31628898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W84">
        <v>0</v>
      </c>
      <c r="X84">
        <v>-1971516896</v>
      </c>
      <c r="Y84">
        <f t="shared" si="26"/>
        <v>0.2</v>
      </c>
      <c r="AA84">
        <v>525.11</v>
      </c>
      <c r="AB84">
        <v>0</v>
      </c>
      <c r="AC84">
        <v>0</v>
      </c>
      <c r="AD84">
        <v>0</v>
      </c>
      <c r="AE84">
        <v>525.11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0.2</v>
      </c>
      <c r="AU84" t="s">
        <v>3</v>
      </c>
      <c r="AV84">
        <v>0</v>
      </c>
      <c r="AW84">
        <v>2</v>
      </c>
      <c r="AX84">
        <v>31635138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ROUND(Y84*Source!I153,9)</f>
        <v>0.26400000000000001</v>
      </c>
      <c r="CY84">
        <f t="shared" si="37"/>
        <v>525.11</v>
      </c>
      <c r="CZ84">
        <f t="shared" si="38"/>
        <v>525.11</v>
      </c>
      <c r="DA84">
        <f t="shared" si="39"/>
        <v>1</v>
      </c>
      <c r="DB84">
        <f t="shared" si="27"/>
        <v>105.02</v>
      </c>
      <c r="DC84">
        <f t="shared" si="28"/>
        <v>0</v>
      </c>
      <c r="DD84" t="s">
        <v>3</v>
      </c>
      <c r="DE84" t="s">
        <v>3</v>
      </c>
      <c r="DF84">
        <f t="shared" si="33"/>
        <v>138.63</v>
      </c>
      <c r="DG84">
        <f t="shared" si="34"/>
        <v>0</v>
      </c>
      <c r="DH84">
        <f t="shared" si="35"/>
        <v>0</v>
      </c>
      <c r="DI84">
        <f t="shared" si="36"/>
        <v>0</v>
      </c>
      <c r="DJ84">
        <f t="shared" si="40"/>
        <v>138.63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5">
      <c r="A85">
        <f>ROW(Source!A153)</f>
        <v>153</v>
      </c>
      <c r="B85">
        <v>31628898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W85">
        <v>0</v>
      </c>
      <c r="X85">
        <v>-1739685680</v>
      </c>
      <c r="Y85">
        <f t="shared" si="26"/>
        <v>50</v>
      </c>
      <c r="AA85">
        <v>10.09</v>
      </c>
      <c r="AB85">
        <v>0</v>
      </c>
      <c r="AC85">
        <v>0</v>
      </c>
      <c r="AD85">
        <v>0</v>
      </c>
      <c r="AE85">
        <v>10.09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50</v>
      </c>
      <c r="AU85" t="s">
        <v>3</v>
      </c>
      <c r="AV85">
        <v>0</v>
      </c>
      <c r="AW85">
        <v>2</v>
      </c>
      <c r="AX85">
        <v>31635139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ROUND(Y85*Source!I153,9)</f>
        <v>66</v>
      </c>
      <c r="CY85">
        <f t="shared" si="37"/>
        <v>10.09</v>
      </c>
      <c r="CZ85">
        <f t="shared" si="38"/>
        <v>10.09</v>
      </c>
      <c r="DA85">
        <f t="shared" si="39"/>
        <v>1</v>
      </c>
      <c r="DB85">
        <f t="shared" si="27"/>
        <v>504.5</v>
      </c>
      <c r="DC85">
        <f t="shared" si="28"/>
        <v>0</v>
      </c>
      <c r="DD85" t="s">
        <v>3</v>
      </c>
      <c r="DE85" t="s">
        <v>3</v>
      </c>
      <c r="DF85">
        <f t="shared" si="33"/>
        <v>665.94</v>
      </c>
      <c r="DG85">
        <f t="shared" si="34"/>
        <v>0</v>
      </c>
      <c r="DH85">
        <f t="shared" si="35"/>
        <v>0</v>
      </c>
      <c r="DI85">
        <f t="shared" si="36"/>
        <v>0</v>
      </c>
      <c r="DJ85">
        <f t="shared" si="40"/>
        <v>665.94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5">
      <c r="A86">
        <f>ROW(Source!A153)</f>
        <v>153</v>
      </c>
      <c r="B86">
        <v>31628898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W86">
        <v>1</v>
      </c>
      <c r="X86">
        <v>-1082199379</v>
      </c>
      <c r="Y86">
        <f t="shared" si="26"/>
        <v>-583.44000000000005</v>
      </c>
      <c r="AA86">
        <v>260.77999999999997</v>
      </c>
      <c r="AB86">
        <v>0</v>
      </c>
      <c r="AC86">
        <v>0</v>
      </c>
      <c r="AD86">
        <v>0</v>
      </c>
      <c r="AE86">
        <v>260.77999999999997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-583.44000000000005</v>
      </c>
      <c r="AU86" t="s">
        <v>3</v>
      </c>
      <c r="AV86">
        <v>0</v>
      </c>
      <c r="AW86">
        <v>2</v>
      </c>
      <c r="AX86">
        <v>31635140</v>
      </c>
      <c r="AY86">
        <v>1</v>
      </c>
      <c r="AZ86">
        <v>6144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ROUND(Y86*Source!I153,9)</f>
        <v>-770.14080000000001</v>
      </c>
      <c r="CY86">
        <f t="shared" si="37"/>
        <v>260.77999999999997</v>
      </c>
      <c r="CZ86">
        <f t="shared" si="38"/>
        <v>260.77999999999997</v>
      </c>
      <c r="DA86">
        <f t="shared" si="39"/>
        <v>1</v>
      </c>
      <c r="DB86">
        <f t="shared" si="27"/>
        <v>-152149.48000000001</v>
      </c>
      <c r="DC86">
        <f t="shared" si="28"/>
        <v>0</v>
      </c>
      <c r="DD86" t="s">
        <v>3</v>
      </c>
      <c r="DE86" t="s">
        <v>3</v>
      </c>
      <c r="DF86">
        <f t="shared" si="33"/>
        <v>-200837.32</v>
      </c>
      <c r="DG86">
        <f t="shared" si="34"/>
        <v>0</v>
      </c>
      <c r="DH86">
        <f t="shared" si="35"/>
        <v>0</v>
      </c>
      <c r="DI86">
        <f t="shared" si="36"/>
        <v>0</v>
      </c>
      <c r="DJ86">
        <f t="shared" si="40"/>
        <v>-200837.32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5">
      <c r="A87">
        <f>ROW(Source!A153)</f>
        <v>153</v>
      </c>
      <c r="B87">
        <v>31628898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W87">
        <v>0</v>
      </c>
      <c r="X87">
        <v>1721326507</v>
      </c>
      <c r="Y87">
        <f t="shared" si="26"/>
        <v>25.5</v>
      </c>
      <c r="AA87">
        <v>294.66000000000003</v>
      </c>
      <c r="AB87">
        <v>0</v>
      </c>
      <c r="AC87">
        <v>0</v>
      </c>
      <c r="AD87">
        <v>0</v>
      </c>
      <c r="AE87">
        <v>294.66000000000003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25.5</v>
      </c>
      <c r="AU87" t="s">
        <v>3</v>
      </c>
      <c r="AV87">
        <v>0</v>
      </c>
      <c r="AW87">
        <v>2</v>
      </c>
      <c r="AX87">
        <v>31635141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ROUND(Y87*Source!I153,9)</f>
        <v>33.659999999999997</v>
      </c>
      <c r="CY87">
        <f t="shared" si="37"/>
        <v>294.66000000000003</v>
      </c>
      <c r="CZ87">
        <f t="shared" si="38"/>
        <v>294.66000000000003</v>
      </c>
      <c r="DA87">
        <f t="shared" si="39"/>
        <v>1</v>
      </c>
      <c r="DB87">
        <f t="shared" si="27"/>
        <v>7513.83</v>
      </c>
      <c r="DC87">
        <f t="shared" si="28"/>
        <v>0</v>
      </c>
      <c r="DD87" t="s">
        <v>3</v>
      </c>
      <c r="DE87" t="s">
        <v>3</v>
      </c>
      <c r="DF87">
        <f t="shared" si="33"/>
        <v>9918.26</v>
      </c>
      <c r="DG87">
        <f t="shared" si="34"/>
        <v>0</v>
      </c>
      <c r="DH87">
        <f t="shared" si="35"/>
        <v>0</v>
      </c>
      <c r="DI87">
        <f t="shared" si="36"/>
        <v>0</v>
      </c>
      <c r="DJ87">
        <f t="shared" si="40"/>
        <v>9918.26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5">
      <c r="A88">
        <f>ROW(Source!A223)</f>
        <v>223</v>
      </c>
      <c r="B88">
        <v>31628898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W88">
        <v>0</v>
      </c>
      <c r="X88">
        <v>476480486</v>
      </c>
      <c r="Y88">
        <f t="shared" si="26"/>
        <v>1.02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1.02</v>
      </c>
      <c r="AU88" t="s">
        <v>3</v>
      </c>
      <c r="AV88">
        <v>1</v>
      </c>
      <c r="AW88">
        <v>2</v>
      </c>
      <c r="AX88">
        <v>31635278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ROUND(AT88*Source!I223*AH88*AL88,2)</f>
        <v>0</v>
      </c>
      <c r="CV88">
        <f>ROUND(Y88*Source!I223,9)</f>
        <v>10.199999999999999</v>
      </c>
      <c r="CW88">
        <v>0</v>
      </c>
      <c r="CX88">
        <f>ROUND(Y88*Source!I223,9)</f>
        <v>10.199999999999999</v>
      </c>
      <c r="CY88">
        <f>AD88</f>
        <v>0</v>
      </c>
      <c r="CZ88">
        <f>AH88</f>
        <v>0</v>
      </c>
      <c r="DA88">
        <f>AL88</f>
        <v>1</v>
      </c>
      <c r="DB88">
        <f t="shared" si="27"/>
        <v>0</v>
      </c>
      <c r="DC88">
        <f t="shared" si="28"/>
        <v>0</v>
      </c>
      <c r="DD88" t="s">
        <v>3</v>
      </c>
      <c r="DE88" t="s">
        <v>3</v>
      </c>
      <c r="DF88">
        <f t="shared" si="33"/>
        <v>0</v>
      </c>
      <c r="DG88">
        <f t="shared" si="34"/>
        <v>0</v>
      </c>
      <c r="DH88">
        <f t="shared" si="35"/>
        <v>0</v>
      </c>
      <c r="DI88">
        <f t="shared" si="36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5">
      <c r="A89">
        <f>ROW(Source!A224)</f>
        <v>224</v>
      </c>
      <c r="B89">
        <v>31628898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W89">
        <v>0</v>
      </c>
      <c r="X89">
        <v>1269827778</v>
      </c>
      <c r="Y89">
        <f t="shared" si="26"/>
        <v>5.3999999999999999E-2</v>
      </c>
      <c r="AA89">
        <v>0</v>
      </c>
      <c r="AB89">
        <v>1232.77</v>
      </c>
      <c r="AC89">
        <v>380.73</v>
      </c>
      <c r="AD89">
        <v>0</v>
      </c>
      <c r="AE89">
        <v>0</v>
      </c>
      <c r="AF89">
        <v>1232.77</v>
      </c>
      <c r="AG89">
        <v>380.73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5.3999999999999999E-2</v>
      </c>
      <c r="AU89" t="s">
        <v>3</v>
      </c>
      <c r="AV89">
        <v>0</v>
      </c>
      <c r="AW89">
        <v>2</v>
      </c>
      <c r="AX89">
        <v>31635282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ROUND(Y89*Source!I224,9)</f>
        <v>0.54</v>
      </c>
      <c r="CX89">
        <f>ROUND(Y89*Source!I224,9)</f>
        <v>0.54</v>
      </c>
      <c r="CY89">
        <f>AB89</f>
        <v>1232.77</v>
      </c>
      <c r="CZ89">
        <f>AF89</f>
        <v>1232.77</v>
      </c>
      <c r="DA89">
        <f>AJ89</f>
        <v>1</v>
      </c>
      <c r="DB89">
        <f t="shared" si="27"/>
        <v>66.569999999999993</v>
      </c>
      <c r="DC89">
        <f t="shared" si="28"/>
        <v>20.56</v>
      </c>
      <c r="DD89" t="s">
        <v>3</v>
      </c>
      <c r="DE89" t="s">
        <v>3</v>
      </c>
      <c r="DF89">
        <f t="shared" si="33"/>
        <v>0</v>
      </c>
      <c r="DG89">
        <f t="shared" si="34"/>
        <v>665.7</v>
      </c>
      <c r="DH89">
        <f t="shared" si="35"/>
        <v>205.59</v>
      </c>
      <c r="DI89">
        <f t="shared" si="36"/>
        <v>0</v>
      </c>
      <c r="DJ89">
        <f>DG89</f>
        <v>665.7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5">
      <c r="A90">
        <f>ROW(Source!A224)</f>
        <v>224</v>
      </c>
      <c r="B90">
        <v>31628898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W90">
        <v>0</v>
      </c>
      <c r="X90">
        <v>-805092344</v>
      </c>
      <c r="Y90">
        <f t="shared" si="26"/>
        <v>5.5E-2</v>
      </c>
      <c r="AA90">
        <v>0</v>
      </c>
      <c r="AB90">
        <v>1231.8599999999999</v>
      </c>
      <c r="AC90">
        <v>381.11</v>
      </c>
      <c r="AD90">
        <v>0</v>
      </c>
      <c r="AE90">
        <v>0</v>
      </c>
      <c r="AF90">
        <v>1231.8599999999999</v>
      </c>
      <c r="AG90">
        <v>381.11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5.5E-2</v>
      </c>
      <c r="AU90" t="s">
        <v>3</v>
      </c>
      <c r="AV90">
        <v>0</v>
      </c>
      <c r="AW90">
        <v>2</v>
      </c>
      <c r="AX90">
        <v>31635283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ROUND(Y90*Source!I224,9)</f>
        <v>0.55000000000000004</v>
      </c>
      <c r="CX90">
        <f>ROUND(Y90*Source!I224,9)</f>
        <v>0.55000000000000004</v>
      </c>
      <c r="CY90">
        <f>AB90</f>
        <v>1231.8599999999999</v>
      </c>
      <c r="CZ90">
        <f>AF90</f>
        <v>1231.8599999999999</v>
      </c>
      <c r="DA90">
        <f>AJ90</f>
        <v>1</v>
      </c>
      <c r="DB90">
        <f t="shared" si="27"/>
        <v>67.75</v>
      </c>
      <c r="DC90">
        <f t="shared" si="28"/>
        <v>20.96</v>
      </c>
      <c r="DD90" t="s">
        <v>3</v>
      </c>
      <c r="DE90" t="s">
        <v>3</v>
      </c>
      <c r="DF90">
        <f t="shared" si="33"/>
        <v>0</v>
      </c>
      <c r="DG90">
        <f t="shared" si="34"/>
        <v>677.52</v>
      </c>
      <c r="DH90">
        <f t="shared" si="35"/>
        <v>209.61</v>
      </c>
      <c r="DI90">
        <f t="shared" si="36"/>
        <v>0</v>
      </c>
      <c r="DJ90">
        <f>DG90</f>
        <v>677.52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5">
      <c r="A91">
        <f>ROW(Source!A225)</f>
        <v>225</v>
      </c>
      <c r="B91">
        <v>31628898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W91">
        <v>0</v>
      </c>
      <c r="X91">
        <v>1269827778</v>
      </c>
      <c r="Y91">
        <f>(AT91*48)</f>
        <v>0.48</v>
      </c>
      <c r="AA91">
        <v>0</v>
      </c>
      <c r="AB91">
        <v>1232.77</v>
      </c>
      <c r="AC91">
        <v>380.73</v>
      </c>
      <c r="AD91">
        <v>0</v>
      </c>
      <c r="AE91">
        <v>0</v>
      </c>
      <c r="AF91">
        <v>1232.77</v>
      </c>
      <c r="AG91">
        <v>380.73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0.01</v>
      </c>
      <c r="AU91" t="s">
        <v>160</v>
      </c>
      <c r="AV91">
        <v>0</v>
      </c>
      <c r="AW91">
        <v>2</v>
      </c>
      <c r="AX91">
        <v>31635287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ROUND(Y91*Source!I225,9)</f>
        <v>4.8</v>
      </c>
      <c r="CX91">
        <f>ROUND(Y91*Source!I225,9)</f>
        <v>4.8</v>
      </c>
      <c r="CY91">
        <f>AB91</f>
        <v>1232.77</v>
      </c>
      <c r="CZ91">
        <f>AF91</f>
        <v>1232.77</v>
      </c>
      <c r="DA91">
        <f>AJ91</f>
        <v>1</v>
      </c>
      <c r="DB91">
        <f>ROUND((ROUND(AT91*CZ91,2)*48),6)</f>
        <v>591.84</v>
      </c>
      <c r="DC91">
        <f>ROUND((ROUND(AT91*AG91,2)*48),6)</f>
        <v>182.88</v>
      </c>
      <c r="DD91" t="s">
        <v>3</v>
      </c>
      <c r="DE91" t="s">
        <v>3</v>
      </c>
      <c r="DF91">
        <f t="shared" si="33"/>
        <v>0</v>
      </c>
      <c r="DG91">
        <f t="shared" si="34"/>
        <v>5917.3</v>
      </c>
      <c r="DH91">
        <f t="shared" si="35"/>
        <v>1827.5</v>
      </c>
      <c r="DI91">
        <f t="shared" si="36"/>
        <v>0</v>
      </c>
      <c r="DJ91">
        <f>DG91</f>
        <v>5917.3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5">
      <c r="A92">
        <f>ROW(Source!A225)</f>
        <v>225</v>
      </c>
      <c r="B92">
        <v>31628898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W92">
        <v>0</v>
      </c>
      <c r="X92">
        <v>-805092344</v>
      </c>
      <c r="Y92">
        <f>(AT92*48)</f>
        <v>0.38400000000000001</v>
      </c>
      <c r="AA92">
        <v>0</v>
      </c>
      <c r="AB92">
        <v>1231.8599999999999</v>
      </c>
      <c r="AC92">
        <v>381.11</v>
      </c>
      <c r="AD92">
        <v>0</v>
      </c>
      <c r="AE92">
        <v>0</v>
      </c>
      <c r="AF92">
        <v>1231.8599999999999</v>
      </c>
      <c r="AG92">
        <v>381.11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8.0000000000000002E-3</v>
      </c>
      <c r="AU92" t="s">
        <v>160</v>
      </c>
      <c r="AV92">
        <v>0</v>
      </c>
      <c r="AW92">
        <v>2</v>
      </c>
      <c r="AX92">
        <v>31635288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ROUND(Y92*Source!I225,9)</f>
        <v>3.84</v>
      </c>
      <c r="CX92">
        <f>ROUND(Y92*Source!I225,9)</f>
        <v>3.84</v>
      </c>
      <c r="CY92">
        <f>AB92</f>
        <v>1231.8599999999999</v>
      </c>
      <c r="CZ92">
        <f>AF92</f>
        <v>1231.8599999999999</v>
      </c>
      <c r="DA92">
        <f>AJ92</f>
        <v>1</v>
      </c>
      <c r="DB92">
        <f>ROUND((ROUND(AT92*CZ92,2)*48),6)</f>
        <v>472.8</v>
      </c>
      <c r="DC92">
        <f>ROUND((ROUND(AT92*AG92,2)*48),6)</f>
        <v>146.4</v>
      </c>
      <c r="DD92" t="s">
        <v>3</v>
      </c>
      <c r="DE92" t="s">
        <v>3</v>
      </c>
      <c r="DF92">
        <f t="shared" si="33"/>
        <v>0</v>
      </c>
      <c r="DG92">
        <f t="shared" si="34"/>
        <v>4730.34</v>
      </c>
      <c r="DH92">
        <f t="shared" si="35"/>
        <v>1463.46</v>
      </c>
      <c r="DI92">
        <f t="shared" si="36"/>
        <v>0</v>
      </c>
      <c r="DJ92">
        <f>DG92</f>
        <v>4730.34</v>
      </c>
      <c r="DK92">
        <v>0</v>
      </c>
      <c r="DL92" t="s">
        <v>3</v>
      </c>
      <c r="DM92">
        <v>0</v>
      </c>
      <c r="DN92" t="s">
        <v>3</v>
      </c>
      <c r="DO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9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31629139</v>
      </c>
      <c r="C1">
        <v>31629137</v>
      </c>
      <c r="D1">
        <v>30557732</v>
      </c>
      <c r="E1">
        <v>35</v>
      </c>
      <c r="F1">
        <v>1</v>
      </c>
      <c r="G1">
        <v>35</v>
      </c>
      <c r="H1">
        <v>1</v>
      </c>
      <c r="I1" t="s">
        <v>166</v>
      </c>
      <c r="J1" t="s">
        <v>3</v>
      </c>
      <c r="K1" t="s">
        <v>167</v>
      </c>
      <c r="L1">
        <v>1191</v>
      </c>
      <c r="N1">
        <v>1013</v>
      </c>
      <c r="O1" t="s">
        <v>168</v>
      </c>
      <c r="P1" t="s">
        <v>168</v>
      </c>
      <c r="Q1">
        <v>1</v>
      </c>
      <c r="X1">
        <v>1599.65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23</v>
      </c>
      <c r="AG1">
        <v>319.93000000000006</v>
      </c>
      <c r="AH1">
        <v>2</v>
      </c>
      <c r="AI1">
        <v>31629139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ROW(Source!A32)</f>
        <v>32</v>
      </c>
      <c r="B2">
        <v>31629140</v>
      </c>
      <c r="C2">
        <v>31629137</v>
      </c>
      <c r="D2">
        <v>30571185</v>
      </c>
      <c r="E2">
        <v>1</v>
      </c>
      <c r="F2">
        <v>1</v>
      </c>
      <c r="G2">
        <v>35</v>
      </c>
      <c r="H2">
        <v>2</v>
      </c>
      <c r="I2" t="s">
        <v>169</v>
      </c>
      <c r="J2" t="s">
        <v>170</v>
      </c>
      <c r="K2" t="s">
        <v>171</v>
      </c>
      <c r="L2">
        <v>1368</v>
      </c>
      <c r="N2">
        <v>1011</v>
      </c>
      <c r="O2" t="s">
        <v>172</v>
      </c>
      <c r="P2" t="s">
        <v>172</v>
      </c>
      <c r="Q2">
        <v>1</v>
      </c>
      <c r="X2">
        <v>11.25</v>
      </c>
      <c r="Y2">
        <v>0</v>
      </c>
      <c r="Z2">
        <v>3.21</v>
      </c>
      <c r="AA2">
        <v>0.01</v>
      </c>
      <c r="AB2">
        <v>0</v>
      </c>
      <c r="AC2">
        <v>0</v>
      </c>
      <c r="AD2">
        <v>1</v>
      </c>
      <c r="AE2">
        <v>0</v>
      </c>
      <c r="AF2" t="s">
        <v>23</v>
      </c>
      <c r="AG2">
        <v>2.25</v>
      </c>
      <c r="AH2">
        <v>2</v>
      </c>
      <c r="AI2">
        <v>31629140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ROW(Source!A32)</f>
        <v>32</v>
      </c>
      <c r="B3">
        <v>31629141</v>
      </c>
      <c r="C3">
        <v>31629137</v>
      </c>
      <c r="D3">
        <v>30571193</v>
      </c>
      <c r="E3">
        <v>1</v>
      </c>
      <c r="F3">
        <v>1</v>
      </c>
      <c r="G3">
        <v>35</v>
      </c>
      <c r="H3">
        <v>2</v>
      </c>
      <c r="I3" t="s">
        <v>173</v>
      </c>
      <c r="J3" t="s">
        <v>174</v>
      </c>
      <c r="K3" t="s">
        <v>175</v>
      </c>
      <c r="L3">
        <v>1368</v>
      </c>
      <c r="N3">
        <v>1011</v>
      </c>
      <c r="O3" t="s">
        <v>172</v>
      </c>
      <c r="P3" t="s">
        <v>172</v>
      </c>
      <c r="Q3">
        <v>1</v>
      </c>
      <c r="X3">
        <v>15</v>
      </c>
      <c r="Y3">
        <v>0</v>
      </c>
      <c r="Z3">
        <v>6.63</v>
      </c>
      <c r="AA3">
        <v>0.02</v>
      </c>
      <c r="AB3">
        <v>0</v>
      </c>
      <c r="AC3">
        <v>0</v>
      </c>
      <c r="AD3">
        <v>1</v>
      </c>
      <c r="AE3">
        <v>0</v>
      </c>
      <c r="AF3" t="s">
        <v>23</v>
      </c>
      <c r="AG3">
        <v>3</v>
      </c>
      <c r="AH3">
        <v>2</v>
      </c>
      <c r="AI3">
        <v>31629141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ROW(Source!A32)</f>
        <v>32</v>
      </c>
      <c r="B4">
        <v>31629142</v>
      </c>
      <c r="C4">
        <v>31629137</v>
      </c>
      <c r="D4">
        <v>30571218</v>
      </c>
      <c r="E4">
        <v>1</v>
      </c>
      <c r="F4">
        <v>1</v>
      </c>
      <c r="G4">
        <v>35</v>
      </c>
      <c r="H4">
        <v>2</v>
      </c>
      <c r="I4" t="s">
        <v>176</v>
      </c>
      <c r="J4" t="s">
        <v>177</v>
      </c>
      <c r="K4" t="s">
        <v>178</v>
      </c>
      <c r="L4">
        <v>1368</v>
      </c>
      <c r="N4">
        <v>1011</v>
      </c>
      <c r="O4" t="s">
        <v>172</v>
      </c>
      <c r="P4" t="s">
        <v>172</v>
      </c>
      <c r="Q4">
        <v>1</v>
      </c>
      <c r="X4">
        <v>258.14</v>
      </c>
      <c r="Y4">
        <v>0</v>
      </c>
      <c r="Z4">
        <v>34.869999999999997</v>
      </c>
      <c r="AA4">
        <v>1.31</v>
      </c>
      <c r="AB4">
        <v>0</v>
      </c>
      <c r="AC4">
        <v>0</v>
      </c>
      <c r="AD4">
        <v>1</v>
      </c>
      <c r="AE4">
        <v>0</v>
      </c>
      <c r="AF4" t="s">
        <v>23</v>
      </c>
      <c r="AG4">
        <v>51.628</v>
      </c>
      <c r="AH4">
        <v>2</v>
      </c>
      <c r="AI4">
        <v>31629142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ROW(Source!A32)</f>
        <v>32</v>
      </c>
      <c r="B5">
        <v>31629144</v>
      </c>
      <c r="C5">
        <v>31629137</v>
      </c>
      <c r="D5">
        <v>30572215</v>
      </c>
      <c r="E5">
        <v>1</v>
      </c>
      <c r="F5">
        <v>1</v>
      </c>
      <c r="G5">
        <v>35</v>
      </c>
      <c r="H5">
        <v>3</v>
      </c>
      <c r="I5" t="s">
        <v>179</v>
      </c>
      <c r="J5" t="s">
        <v>180</v>
      </c>
      <c r="K5" t="s">
        <v>181</v>
      </c>
      <c r="L5">
        <v>1348</v>
      </c>
      <c r="N5">
        <v>1009</v>
      </c>
      <c r="O5" t="s">
        <v>117</v>
      </c>
      <c r="P5" t="s">
        <v>117</v>
      </c>
      <c r="Q5">
        <v>1000</v>
      </c>
      <c r="X5">
        <v>0.01</v>
      </c>
      <c r="Y5">
        <v>65982.03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22</v>
      </c>
      <c r="AG5">
        <v>0</v>
      </c>
      <c r="AH5">
        <v>2</v>
      </c>
      <c r="AI5">
        <v>31629144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ROW(Source!A32)</f>
        <v>32</v>
      </c>
      <c r="B6">
        <v>31629152</v>
      </c>
      <c r="C6">
        <v>31629137</v>
      </c>
      <c r="D6">
        <v>30576783</v>
      </c>
      <c r="E6">
        <v>1</v>
      </c>
      <c r="F6">
        <v>1</v>
      </c>
      <c r="G6">
        <v>35</v>
      </c>
      <c r="H6">
        <v>3</v>
      </c>
      <c r="I6" t="s">
        <v>182</v>
      </c>
      <c r="J6" t="s">
        <v>183</v>
      </c>
      <c r="K6" t="s">
        <v>184</v>
      </c>
      <c r="L6">
        <v>1327</v>
      </c>
      <c r="N6">
        <v>1005</v>
      </c>
      <c r="O6" t="s">
        <v>185</v>
      </c>
      <c r="P6" t="s">
        <v>185</v>
      </c>
      <c r="Q6">
        <v>1</v>
      </c>
      <c r="X6">
        <v>102</v>
      </c>
      <c r="Y6">
        <v>4571.3100000000004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22</v>
      </c>
      <c r="AG6">
        <v>0</v>
      </c>
      <c r="AH6">
        <v>2</v>
      </c>
      <c r="AI6">
        <v>31629152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ROW(Source!A32)</f>
        <v>32</v>
      </c>
      <c r="B7">
        <v>31629143</v>
      </c>
      <c r="C7">
        <v>31629137</v>
      </c>
      <c r="D7">
        <v>30571383</v>
      </c>
      <c r="E7">
        <v>1</v>
      </c>
      <c r="F7">
        <v>1</v>
      </c>
      <c r="G7">
        <v>35</v>
      </c>
      <c r="H7">
        <v>3</v>
      </c>
      <c r="I7" t="s">
        <v>186</v>
      </c>
      <c r="J7" t="s">
        <v>187</v>
      </c>
      <c r="K7" t="s">
        <v>188</v>
      </c>
      <c r="L7">
        <v>1348</v>
      </c>
      <c r="N7">
        <v>1009</v>
      </c>
      <c r="O7" t="s">
        <v>117</v>
      </c>
      <c r="P7" t="s">
        <v>117</v>
      </c>
      <c r="Q7">
        <v>1000</v>
      </c>
      <c r="X7">
        <v>0.08</v>
      </c>
      <c r="Y7">
        <v>417250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22</v>
      </c>
      <c r="AG7">
        <v>0</v>
      </c>
      <c r="AH7">
        <v>2</v>
      </c>
      <c r="AI7">
        <v>31629143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ROW(Source!A32)</f>
        <v>32</v>
      </c>
      <c r="B8">
        <v>31629145</v>
      </c>
      <c r="C8">
        <v>31629137</v>
      </c>
      <c r="D8">
        <v>30572935</v>
      </c>
      <c r="E8">
        <v>1</v>
      </c>
      <c r="F8">
        <v>1</v>
      </c>
      <c r="G8">
        <v>35</v>
      </c>
      <c r="H8">
        <v>3</v>
      </c>
      <c r="I8" t="s">
        <v>189</v>
      </c>
      <c r="J8" t="s">
        <v>190</v>
      </c>
      <c r="K8" t="s">
        <v>191</v>
      </c>
      <c r="L8">
        <v>1348</v>
      </c>
      <c r="N8">
        <v>1009</v>
      </c>
      <c r="O8" t="s">
        <v>117</v>
      </c>
      <c r="P8" t="s">
        <v>117</v>
      </c>
      <c r="Q8">
        <v>1000</v>
      </c>
      <c r="X8">
        <v>2.7E-2</v>
      </c>
      <c r="Y8">
        <v>1215185.3799999999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22</v>
      </c>
      <c r="AG8">
        <v>0</v>
      </c>
      <c r="AH8">
        <v>2</v>
      </c>
      <c r="AI8">
        <v>31629145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ROW(Source!A32)</f>
        <v>32</v>
      </c>
      <c r="B9">
        <v>31629146</v>
      </c>
      <c r="C9">
        <v>31629137</v>
      </c>
      <c r="D9">
        <v>30573331</v>
      </c>
      <c r="E9">
        <v>1</v>
      </c>
      <c r="F9">
        <v>1</v>
      </c>
      <c r="G9">
        <v>35</v>
      </c>
      <c r="H9">
        <v>3</v>
      </c>
      <c r="I9" t="s">
        <v>192</v>
      </c>
      <c r="J9" t="s">
        <v>193</v>
      </c>
      <c r="K9" t="s">
        <v>194</v>
      </c>
      <c r="L9">
        <v>1339</v>
      </c>
      <c r="N9">
        <v>1007</v>
      </c>
      <c r="O9" t="s">
        <v>122</v>
      </c>
      <c r="P9" t="s">
        <v>122</v>
      </c>
      <c r="Q9">
        <v>1</v>
      </c>
      <c r="X9">
        <v>2.5</v>
      </c>
      <c r="Y9">
        <v>42.44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22</v>
      </c>
      <c r="AG9">
        <v>0</v>
      </c>
      <c r="AH9">
        <v>2</v>
      </c>
      <c r="AI9">
        <v>31629146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ROW(Source!A32)</f>
        <v>32</v>
      </c>
      <c r="B10">
        <v>31629147</v>
      </c>
      <c r="C10">
        <v>31629137</v>
      </c>
      <c r="D10">
        <v>30573507</v>
      </c>
      <c r="E10">
        <v>1</v>
      </c>
      <c r="F10">
        <v>1</v>
      </c>
      <c r="G10">
        <v>35</v>
      </c>
      <c r="H10">
        <v>3</v>
      </c>
      <c r="I10" t="s">
        <v>195</v>
      </c>
      <c r="J10" t="s">
        <v>196</v>
      </c>
      <c r="K10" t="s">
        <v>197</v>
      </c>
      <c r="L10">
        <v>1346</v>
      </c>
      <c r="N10">
        <v>1009</v>
      </c>
      <c r="O10" t="s">
        <v>112</v>
      </c>
      <c r="P10" t="s">
        <v>112</v>
      </c>
      <c r="Q10">
        <v>1</v>
      </c>
      <c r="X10">
        <v>5</v>
      </c>
      <c r="Y10">
        <v>170.85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22</v>
      </c>
      <c r="AG10">
        <v>0</v>
      </c>
      <c r="AH10">
        <v>2</v>
      </c>
      <c r="AI10">
        <v>31629147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ROW(Source!A32)</f>
        <v>32</v>
      </c>
      <c r="B11">
        <v>31629148</v>
      </c>
      <c r="C11">
        <v>31629137</v>
      </c>
      <c r="D11">
        <v>30573571</v>
      </c>
      <c r="E11">
        <v>1</v>
      </c>
      <c r="F11">
        <v>1</v>
      </c>
      <c r="G11">
        <v>35</v>
      </c>
      <c r="H11">
        <v>3</v>
      </c>
      <c r="I11" t="s">
        <v>198</v>
      </c>
      <c r="J11" t="s">
        <v>199</v>
      </c>
      <c r="K11" t="s">
        <v>200</v>
      </c>
      <c r="L11">
        <v>1346</v>
      </c>
      <c r="N11">
        <v>1009</v>
      </c>
      <c r="O11" t="s">
        <v>112</v>
      </c>
      <c r="P11" t="s">
        <v>112</v>
      </c>
      <c r="Q11">
        <v>1</v>
      </c>
      <c r="X11">
        <v>7.0000000000000007E-2</v>
      </c>
      <c r="Y11">
        <v>132.72999999999999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22</v>
      </c>
      <c r="AG11">
        <v>0</v>
      </c>
      <c r="AH11">
        <v>2</v>
      </c>
      <c r="AI11">
        <v>31629148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ROW(Source!A32)</f>
        <v>32</v>
      </c>
      <c r="B12">
        <v>31629149</v>
      </c>
      <c r="C12">
        <v>31629137</v>
      </c>
      <c r="D12">
        <v>30573736</v>
      </c>
      <c r="E12">
        <v>1</v>
      </c>
      <c r="F12">
        <v>1</v>
      </c>
      <c r="G12">
        <v>35</v>
      </c>
      <c r="H12">
        <v>3</v>
      </c>
      <c r="I12" t="s">
        <v>201</v>
      </c>
      <c r="J12" t="s">
        <v>202</v>
      </c>
      <c r="K12" t="s">
        <v>203</v>
      </c>
      <c r="L12">
        <v>1346</v>
      </c>
      <c r="N12">
        <v>1009</v>
      </c>
      <c r="O12" t="s">
        <v>112</v>
      </c>
      <c r="P12" t="s">
        <v>112</v>
      </c>
      <c r="Q12">
        <v>1</v>
      </c>
      <c r="X12">
        <v>82</v>
      </c>
      <c r="Y12">
        <v>30.88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22</v>
      </c>
      <c r="AG12">
        <v>0</v>
      </c>
      <c r="AH12">
        <v>2</v>
      </c>
      <c r="AI12">
        <v>31629149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ROW(Source!A32)</f>
        <v>32</v>
      </c>
      <c r="B13">
        <v>31629150</v>
      </c>
      <c r="C13">
        <v>31629137</v>
      </c>
      <c r="D13">
        <v>30573326</v>
      </c>
      <c r="E13">
        <v>1</v>
      </c>
      <c r="F13">
        <v>1</v>
      </c>
      <c r="G13">
        <v>35</v>
      </c>
      <c r="H13">
        <v>3</v>
      </c>
      <c r="I13" t="s">
        <v>204</v>
      </c>
      <c r="J13" t="s">
        <v>205</v>
      </c>
      <c r="K13" t="s">
        <v>206</v>
      </c>
      <c r="L13">
        <v>1346</v>
      </c>
      <c r="N13">
        <v>1009</v>
      </c>
      <c r="O13" t="s">
        <v>112</v>
      </c>
      <c r="P13" t="s">
        <v>112</v>
      </c>
      <c r="Q13">
        <v>1</v>
      </c>
      <c r="X13">
        <v>31.53</v>
      </c>
      <c r="Y13">
        <v>295.06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22</v>
      </c>
      <c r="AG13">
        <v>0</v>
      </c>
      <c r="AH13">
        <v>2</v>
      </c>
      <c r="AI13">
        <v>31629150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ROW(Source!A32)</f>
        <v>32</v>
      </c>
      <c r="B14">
        <v>31629151</v>
      </c>
      <c r="C14">
        <v>31629137</v>
      </c>
      <c r="D14">
        <v>30571974</v>
      </c>
      <c r="E14">
        <v>1</v>
      </c>
      <c r="F14">
        <v>1</v>
      </c>
      <c r="G14">
        <v>35</v>
      </c>
      <c r="H14">
        <v>3</v>
      </c>
      <c r="I14" t="s">
        <v>207</v>
      </c>
      <c r="J14" t="s">
        <v>208</v>
      </c>
      <c r="K14" t="s">
        <v>209</v>
      </c>
      <c r="L14">
        <v>1339</v>
      </c>
      <c r="N14">
        <v>1007</v>
      </c>
      <c r="O14" t="s">
        <v>122</v>
      </c>
      <c r="P14" t="s">
        <v>122</v>
      </c>
      <c r="Q14">
        <v>1</v>
      </c>
      <c r="X14">
        <v>3.44E-2</v>
      </c>
      <c r="Y14">
        <v>6313.45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22</v>
      </c>
      <c r="AG14">
        <v>0</v>
      </c>
      <c r="AH14">
        <v>2</v>
      </c>
      <c r="AI14">
        <v>31629151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ROW(Source!A32)</f>
        <v>32</v>
      </c>
      <c r="B15">
        <v>31629153</v>
      </c>
      <c r="C15">
        <v>31629137</v>
      </c>
      <c r="D15">
        <v>30574239</v>
      </c>
      <c r="E15">
        <v>1</v>
      </c>
      <c r="F15">
        <v>1</v>
      </c>
      <c r="G15">
        <v>35</v>
      </c>
      <c r="H15">
        <v>3</v>
      </c>
      <c r="I15" t="s">
        <v>210</v>
      </c>
      <c r="J15" t="s">
        <v>211</v>
      </c>
      <c r="K15" t="s">
        <v>212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X15">
        <v>4.4999999999999997E-3</v>
      </c>
      <c r="Y15">
        <v>13566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22</v>
      </c>
      <c r="AG15">
        <v>0</v>
      </c>
      <c r="AH15">
        <v>2</v>
      </c>
      <c r="AI15">
        <v>31629153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ROW(Source!A32)</f>
        <v>32</v>
      </c>
      <c r="B16">
        <v>31629154</v>
      </c>
      <c r="C16">
        <v>31629137</v>
      </c>
      <c r="D16">
        <v>30574406</v>
      </c>
      <c r="E16">
        <v>1</v>
      </c>
      <c r="F16">
        <v>1</v>
      </c>
      <c r="G16">
        <v>35</v>
      </c>
      <c r="H16">
        <v>3</v>
      </c>
      <c r="I16" t="s">
        <v>213</v>
      </c>
      <c r="J16" t="s">
        <v>214</v>
      </c>
      <c r="K16" t="s">
        <v>215</v>
      </c>
      <c r="L16">
        <v>1339</v>
      </c>
      <c r="N16">
        <v>1007</v>
      </c>
      <c r="O16" t="s">
        <v>122</v>
      </c>
      <c r="P16" t="s">
        <v>122</v>
      </c>
      <c r="Q16">
        <v>1</v>
      </c>
      <c r="X16">
        <v>3.6</v>
      </c>
      <c r="Y16">
        <v>4592.2299999999996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22</v>
      </c>
      <c r="AG16">
        <v>0</v>
      </c>
      <c r="AH16">
        <v>2</v>
      </c>
      <c r="AI16">
        <v>31629154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ROW(Source!A32)</f>
        <v>32</v>
      </c>
      <c r="B17">
        <v>31629155</v>
      </c>
      <c r="C17">
        <v>31629137</v>
      </c>
      <c r="D17">
        <v>30575668</v>
      </c>
      <c r="E17">
        <v>1</v>
      </c>
      <c r="F17">
        <v>1</v>
      </c>
      <c r="G17">
        <v>35</v>
      </c>
      <c r="H17">
        <v>3</v>
      </c>
      <c r="I17" t="s">
        <v>216</v>
      </c>
      <c r="J17" t="s">
        <v>217</v>
      </c>
      <c r="K17" t="s">
        <v>218</v>
      </c>
      <c r="L17">
        <v>1354</v>
      </c>
      <c r="N17">
        <v>1010</v>
      </c>
      <c r="O17" t="s">
        <v>219</v>
      </c>
      <c r="P17" t="s">
        <v>219</v>
      </c>
      <c r="Q17">
        <v>1</v>
      </c>
      <c r="X17">
        <v>4</v>
      </c>
      <c r="Y17">
        <v>4456.2700000000004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22</v>
      </c>
      <c r="AG17">
        <v>0</v>
      </c>
      <c r="AH17">
        <v>2</v>
      </c>
      <c r="AI17">
        <v>31629155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ROW(Source!A33)</f>
        <v>33</v>
      </c>
      <c r="B18">
        <v>31629158</v>
      </c>
      <c r="C18">
        <v>31629157</v>
      </c>
      <c r="D18">
        <v>30557732</v>
      </c>
      <c r="E18">
        <v>35</v>
      </c>
      <c r="F18">
        <v>1</v>
      </c>
      <c r="G18">
        <v>35</v>
      </c>
      <c r="H18">
        <v>1</v>
      </c>
      <c r="I18" t="s">
        <v>166</v>
      </c>
      <c r="J18" t="s">
        <v>3</v>
      </c>
      <c r="K18" t="s">
        <v>167</v>
      </c>
      <c r="L18">
        <v>1191</v>
      </c>
      <c r="N18">
        <v>1013</v>
      </c>
      <c r="O18" t="s">
        <v>168</v>
      </c>
      <c r="P18" t="s">
        <v>168</v>
      </c>
      <c r="Q18">
        <v>1</v>
      </c>
      <c r="X18">
        <v>532.29999999999995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532.29999999999995</v>
      </c>
      <c r="AH18">
        <v>2</v>
      </c>
      <c r="AI18">
        <v>31629158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ROW(Source!A33)</f>
        <v>33</v>
      </c>
      <c r="B19">
        <v>31629159</v>
      </c>
      <c r="C19">
        <v>31629157</v>
      </c>
      <c r="D19">
        <v>30570254</v>
      </c>
      <c r="E19">
        <v>35</v>
      </c>
      <c r="F19">
        <v>1</v>
      </c>
      <c r="G19">
        <v>35</v>
      </c>
      <c r="H19">
        <v>3</v>
      </c>
      <c r="I19" t="s">
        <v>220</v>
      </c>
      <c r="J19" t="s">
        <v>3</v>
      </c>
      <c r="K19" t="s">
        <v>221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X19">
        <v>19.3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19.3</v>
      </c>
      <c r="AH19">
        <v>2</v>
      </c>
      <c r="AI19">
        <v>31629159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ROW(Source!A34)</f>
        <v>34</v>
      </c>
      <c r="B20">
        <v>31629225</v>
      </c>
      <c r="C20">
        <v>31629224</v>
      </c>
      <c r="D20">
        <v>30557732</v>
      </c>
      <c r="E20">
        <v>35</v>
      </c>
      <c r="F20">
        <v>1</v>
      </c>
      <c r="G20">
        <v>35</v>
      </c>
      <c r="H20">
        <v>1</v>
      </c>
      <c r="I20" t="s">
        <v>166</v>
      </c>
      <c r="J20" t="s">
        <v>3</v>
      </c>
      <c r="K20" t="s">
        <v>167</v>
      </c>
      <c r="L20">
        <v>1191</v>
      </c>
      <c r="N20">
        <v>1013</v>
      </c>
      <c r="O20" t="s">
        <v>168</v>
      </c>
      <c r="P20" t="s">
        <v>168</v>
      </c>
      <c r="Q20">
        <v>1</v>
      </c>
      <c r="X20">
        <v>33.81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23</v>
      </c>
      <c r="AG20">
        <v>6.7620000000000005</v>
      </c>
      <c r="AH20">
        <v>2</v>
      </c>
      <c r="AI20">
        <v>31629225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ROW(Source!A34)</f>
        <v>34</v>
      </c>
      <c r="B21">
        <v>31629226</v>
      </c>
      <c r="C21">
        <v>31629224</v>
      </c>
      <c r="D21">
        <v>30570579</v>
      </c>
      <c r="E21">
        <v>1</v>
      </c>
      <c r="F21">
        <v>1</v>
      </c>
      <c r="G21">
        <v>35</v>
      </c>
      <c r="H21">
        <v>2</v>
      </c>
      <c r="I21" t="s">
        <v>222</v>
      </c>
      <c r="J21" t="s">
        <v>223</v>
      </c>
      <c r="K21" t="s">
        <v>224</v>
      </c>
      <c r="L21">
        <v>1368</v>
      </c>
      <c r="N21">
        <v>1011</v>
      </c>
      <c r="O21" t="s">
        <v>172</v>
      </c>
      <c r="P21" t="s">
        <v>172</v>
      </c>
      <c r="Q21">
        <v>1</v>
      </c>
      <c r="X21">
        <v>5.0599999999999996</v>
      </c>
      <c r="Y21">
        <v>0</v>
      </c>
      <c r="Z21">
        <v>3.89</v>
      </c>
      <c r="AA21">
        <v>0.01</v>
      </c>
      <c r="AB21">
        <v>0</v>
      </c>
      <c r="AC21">
        <v>0</v>
      </c>
      <c r="AD21">
        <v>1</v>
      </c>
      <c r="AE21">
        <v>0</v>
      </c>
      <c r="AF21" t="s">
        <v>23</v>
      </c>
      <c r="AG21">
        <v>1.012</v>
      </c>
      <c r="AH21">
        <v>2</v>
      </c>
      <c r="AI21">
        <v>31629226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ROW(Source!A34)</f>
        <v>34</v>
      </c>
      <c r="B22">
        <v>31629227</v>
      </c>
      <c r="C22">
        <v>31629224</v>
      </c>
      <c r="D22">
        <v>30573331</v>
      </c>
      <c r="E22">
        <v>1</v>
      </c>
      <c r="F22">
        <v>1</v>
      </c>
      <c r="G22">
        <v>35</v>
      </c>
      <c r="H22">
        <v>3</v>
      </c>
      <c r="I22" t="s">
        <v>192</v>
      </c>
      <c r="J22" t="s">
        <v>193</v>
      </c>
      <c r="K22" t="s">
        <v>194</v>
      </c>
      <c r="L22">
        <v>1339</v>
      </c>
      <c r="N22">
        <v>1007</v>
      </c>
      <c r="O22" t="s">
        <v>122</v>
      </c>
      <c r="P22" t="s">
        <v>122</v>
      </c>
      <c r="Q22">
        <v>1</v>
      </c>
      <c r="X22">
        <v>3.5</v>
      </c>
      <c r="Y22">
        <v>42.44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22</v>
      </c>
      <c r="AG22">
        <v>0</v>
      </c>
      <c r="AH22">
        <v>2</v>
      </c>
      <c r="AI22">
        <v>31629227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ROW(Source!A34)</f>
        <v>34</v>
      </c>
      <c r="B23">
        <v>31629228</v>
      </c>
      <c r="C23">
        <v>31629224</v>
      </c>
      <c r="D23">
        <v>30574282</v>
      </c>
      <c r="E23">
        <v>1</v>
      </c>
      <c r="F23">
        <v>1</v>
      </c>
      <c r="G23">
        <v>35</v>
      </c>
      <c r="H23">
        <v>3</v>
      </c>
      <c r="I23" t="s">
        <v>225</v>
      </c>
      <c r="J23" t="s">
        <v>226</v>
      </c>
      <c r="K23" t="s">
        <v>227</v>
      </c>
      <c r="L23">
        <v>1339</v>
      </c>
      <c r="N23">
        <v>1007</v>
      </c>
      <c r="O23" t="s">
        <v>122</v>
      </c>
      <c r="P23" t="s">
        <v>122</v>
      </c>
      <c r="Q23">
        <v>1</v>
      </c>
      <c r="X23">
        <v>2.04</v>
      </c>
      <c r="Y23">
        <v>4759.8500000000004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22</v>
      </c>
      <c r="AG23">
        <v>0</v>
      </c>
      <c r="AH23">
        <v>2</v>
      </c>
      <c r="AI23">
        <v>31629228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ROW(Source!A35)</f>
        <v>35</v>
      </c>
      <c r="B24">
        <v>31629232</v>
      </c>
      <c r="C24">
        <v>31629230</v>
      </c>
      <c r="D24">
        <v>30557732</v>
      </c>
      <c r="E24">
        <v>35</v>
      </c>
      <c r="F24">
        <v>1</v>
      </c>
      <c r="G24">
        <v>35</v>
      </c>
      <c r="H24">
        <v>1</v>
      </c>
      <c r="I24" t="s">
        <v>166</v>
      </c>
      <c r="J24" t="s">
        <v>3</v>
      </c>
      <c r="K24" t="s">
        <v>167</v>
      </c>
      <c r="L24">
        <v>1191</v>
      </c>
      <c r="N24">
        <v>1013</v>
      </c>
      <c r="O24" t="s">
        <v>168</v>
      </c>
      <c r="P24" t="s">
        <v>168</v>
      </c>
      <c r="Q24">
        <v>1</v>
      </c>
      <c r="X24">
        <v>49.1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49.1</v>
      </c>
      <c r="AH24">
        <v>2</v>
      </c>
      <c r="AI24">
        <v>31629232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ROW(Source!A35)</f>
        <v>35</v>
      </c>
      <c r="B25">
        <v>31629233</v>
      </c>
      <c r="C25">
        <v>31629230</v>
      </c>
      <c r="D25">
        <v>30570254</v>
      </c>
      <c r="E25">
        <v>35</v>
      </c>
      <c r="F25">
        <v>1</v>
      </c>
      <c r="G25">
        <v>35</v>
      </c>
      <c r="H25">
        <v>3</v>
      </c>
      <c r="I25" t="s">
        <v>220</v>
      </c>
      <c r="J25" t="s">
        <v>3</v>
      </c>
      <c r="K25" t="s">
        <v>221</v>
      </c>
      <c r="L25">
        <v>1348</v>
      </c>
      <c r="N25">
        <v>1009</v>
      </c>
      <c r="O25" t="s">
        <v>117</v>
      </c>
      <c r="P25" t="s">
        <v>117</v>
      </c>
      <c r="Q25">
        <v>1000</v>
      </c>
      <c r="X25">
        <v>4.5999999999999996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4.5999999999999996</v>
      </c>
      <c r="AH25">
        <v>2</v>
      </c>
      <c r="AI25">
        <v>31629233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ROW(Source!A71)</f>
        <v>71</v>
      </c>
      <c r="B26">
        <v>31629162</v>
      </c>
      <c r="C26">
        <v>31629160</v>
      </c>
      <c r="D26">
        <v>30557732</v>
      </c>
      <c r="E26">
        <v>35</v>
      </c>
      <c r="F26">
        <v>1</v>
      </c>
      <c r="G26">
        <v>35</v>
      </c>
      <c r="H26">
        <v>1</v>
      </c>
      <c r="I26" t="s">
        <v>166</v>
      </c>
      <c r="J26" t="s">
        <v>3</v>
      </c>
      <c r="K26" t="s">
        <v>167</v>
      </c>
      <c r="L26">
        <v>1191</v>
      </c>
      <c r="N26">
        <v>1013</v>
      </c>
      <c r="O26" t="s">
        <v>168</v>
      </c>
      <c r="P26" t="s">
        <v>168</v>
      </c>
      <c r="Q26">
        <v>1</v>
      </c>
      <c r="X26">
        <v>33.81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33.81</v>
      </c>
      <c r="AH26">
        <v>2</v>
      </c>
      <c r="AI26">
        <v>31629162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ROW(Source!A71)</f>
        <v>71</v>
      </c>
      <c r="B27">
        <v>31629163</v>
      </c>
      <c r="C27">
        <v>31629160</v>
      </c>
      <c r="D27">
        <v>30570579</v>
      </c>
      <c r="E27">
        <v>1</v>
      </c>
      <c r="F27">
        <v>1</v>
      </c>
      <c r="G27">
        <v>35</v>
      </c>
      <c r="H27">
        <v>2</v>
      </c>
      <c r="I27" t="s">
        <v>222</v>
      </c>
      <c r="J27" t="s">
        <v>223</v>
      </c>
      <c r="K27" t="s">
        <v>224</v>
      </c>
      <c r="L27">
        <v>1368</v>
      </c>
      <c r="N27">
        <v>1011</v>
      </c>
      <c r="O27" t="s">
        <v>172</v>
      </c>
      <c r="P27" t="s">
        <v>172</v>
      </c>
      <c r="Q27">
        <v>1</v>
      </c>
      <c r="X27">
        <v>5.0599999999999996</v>
      </c>
      <c r="Y27">
        <v>0</v>
      </c>
      <c r="Z27">
        <v>3.89</v>
      </c>
      <c r="AA27">
        <v>0.01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5.0599999999999996</v>
      </c>
      <c r="AH27">
        <v>2</v>
      </c>
      <c r="AI27">
        <v>31629163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ROW(Source!A71)</f>
        <v>71</v>
      </c>
      <c r="B28">
        <v>31629164</v>
      </c>
      <c r="C28">
        <v>31629160</v>
      </c>
      <c r="D28">
        <v>30573331</v>
      </c>
      <c r="E28">
        <v>1</v>
      </c>
      <c r="F28">
        <v>1</v>
      </c>
      <c r="G28">
        <v>35</v>
      </c>
      <c r="H28">
        <v>3</v>
      </c>
      <c r="I28" t="s">
        <v>192</v>
      </c>
      <c r="J28" t="s">
        <v>193</v>
      </c>
      <c r="K28" t="s">
        <v>194</v>
      </c>
      <c r="L28">
        <v>1339</v>
      </c>
      <c r="N28">
        <v>1007</v>
      </c>
      <c r="O28" t="s">
        <v>122</v>
      </c>
      <c r="P28" t="s">
        <v>122</v>
      </c>
      <c r="Q28">
        <v>1</v>
      </c>
      <c r="X28">
        <v>3.5</v>
      </c>
      <c r="Y28">
        <v>42.44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3.5</v>
      </c>
      <c r="AH28">
        <v>2</v>
      </c>
      <c r="AI28">
        <v>31629164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ROW(Source!A71)</f>
        <v>71</v>
      </c>
      <c r="B29">
        <v>31629165</v>
      </c>
      <c r="C29">
        <v>31629160</v>
      </c>
      <c r="D29">
        <v>30574282</v>
      </c>
      <c r="E29">
        <v>1</v>
      </c>
      <c r="F29">
        <v>1</v>
      </c>
      <c r="G29">
        <v>35</v>
      </c>
      <c r="H29">
        <v>3</v>
      </c>
      <c r="I29" t="s">
        <v>225</v>
      </c>
      <c r="J29" t="s">
        <v>226</v>
      </c>
      <c r="K29" t="s">
        <v>227</v>
      </c>
      <c r="L29">
        <v>1339</v>
      </c>
      <c r="N29">
        <v>1007</v>
      </c>
      <c r="O29" t="s">
        <v>122</v>
      </c>
      <c r="P29" t="s">
        <v>122</v>
      </c>
      <c r="Q29">
        <v>1</v>
      </c>
      <c r="X29">
        <v>2.04</v>
      </c>
      <c r="Y29">
        <v>4759.8500000000004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2.04</v>
      </c>
      <c r="AH29">
        <v>2</v>
      </c>
      <c r="AI29">
        <v>31629165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ROW(Source!A72)</f>
        <v>72</v>
      </c>
      <c r="B30">
        <v>31629236</v>
      </c>
      <c r="C30">
        <v>31629235</v>
      </c>
      <c r="D30">
        <v>30557732</v>
      </c>
      <c r="E30">
        <v>35</v>
      </c>
      <c r="F30">
        <v>1</v>
      </c>
      <c r="G30">
        <v>35</v>
      </c>
      <c r="H30">
        <v>1</v>
      </c>
      <c r="I30" t="s">
        <v>166</v>
      </c>
      <c r="J30" t="s">
        <v>3</v>
      </c>
      <c r="K30" t="s">
        <v>167</v>
      </c>
      <c r="L30">
        <v>1191</v>
      </c>
      <c r="N30">
        <v>1013</v>
      </c>
      <c r="O30" t="s">
        <v>168</v>
      </c>
      <c r="P30" t="s">
        <v>168</v>
      </c>
      <c r="Q30">
        <v>1</v>
      </c>
      <c r="X30">
        <v>189.75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189.75</v>
      </c>
      <c r="AH30">
        <v>2</v>
      </c>
      <c r="AI30">
        <v>31629236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ROW(Source!A72)</f>
        <v>72</v>
      </c>
      <c r="B31">
        <v>31629237</v>
      </c>
      <c r="C31">
        <v>31629235</v>
      </c>
      <c r="D31">
        <v>30570409</v>
      </c>
      <c r="E31">
        <v>1</v>
      </c>
      <c r="F31">
        <v>1</v>
      </c>
      <c r="G31">
        <v>35</v>
      </c>
      <c r="H31">
        <v>2</v>
      </c>
      <c r="I31" t="s">
        <v>228</v>
      </c>
      <c r="J31" t="s">
        <v>229</v>
      </c>
      <c r="K31" t="s">
        <v>230</v>
      </c>
      <c r="L31">
        <v>1368</v>
      </c>
      <c r="N31">
        <v>1011</v>
      </c>
      <c r="O31" t="s">
        <v>172</v>
      </c>
      <c r="P31" t="s">
        <v>172</v>
      </c>
      <c r="Q31">
        <v>1</v>
      </c>
      <c r="X31">
        <v>3.55</v>
      </c>
      <c r="Y31">
        <v>0</v>
      </c>
      <c r="Z31">
        <v>842.14</v>
      </c>
      <c r="AA31">
        <v>462.68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3.55</v>
      </c>
      <c r="AH31">
        <v>2</v>
      </c>
      <c r="AI31">
        <v>31629237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ROW(Source!A72)</f>
        <v>72</v>
      </c>
      <c r="B32">
        <v>31629238</v>
      </c>
      <c r="C32">
        <v>31629235</v>
      </c>
      <c r="D32">
        <v>30572375</v>
      </c>
      <c r="E32">
        <v>1</v>
      </c>
      <c r="F32">
        <v>1</v>
      </c>
      <c r="G32">
        <v>35</v>
      </c>
      <c r="H32">
        <v>3</v>
      </c>
      <c r="I32" t="s">
        <v>231</v>
      </c>
      <c r="J32" t="s">
        <v>232</v>
      </c>
      <c r="K32" t="s">
        <v>233</v>
      </c>
      <c r="L32">
        <v>1348</v>
      </c>
      <c r="N32">
        <v>1009</v>
      </c>
      <c r="O32" t="s">
        <v>117</v>
      </c>
      <c r="P32" t="s">
        <v>117</v>
      </c>
      <c r="Q32">
        <v>1000</v>
      </c>
      <c r="X32">
        <v>2.5000000000000001E-3</v>
      </c>
      <c r="Y32">
        <v>263734.13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2.5000000000000001E-3</v>
      </c>
      <c r="AH32">
        <v>2</v>
      </c>
      <c r="AI32">
        <v>31629238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ROW(Source!A72)</f>
        <v>72</v>
      </c>
      <c r="B33">
        <v>31629239</v>
      </c>
      <c r="C33">
        <v>31629235</v>
      </c>
      <c r="D33">
        <v>30573331</v>
      </c>
      <c r="E33">
        <v>1</v>
      </c>
      <c r="F33">
        <v>1</v>
      </c>
      <c r="G33">
        <v>35</v>
      </c>
      <c r="H33">
        <v>3</v>
      </c>
      <c r="I33" t="s">
        <v>192</v>
      </c>
      <c r="J33" t="s">
        <v>193</v>
      </c>
      <c r="K33" t="s">
        <v>194</v>
      </c>
      <c r="L33">
        <v>1339</v>
      </c>
      <c r="N33">
        <v>1007</v>
      </c>
      <c r="O33" t="s">
        <v>122</v>
      </c>
      <c r="P33" t="s">
        <v>122</v>
      </c>
      <c r="Q33">
        <v>1</v>
      </c>
      <c r="X33">
        <v>0.21465000000000001</v>
      </c>
      <c r="Y33">
        <v>42.44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0.21465000000000001</v>
      </c>
      <c r="AH33">
        <v>2</v>
      </c>
      <c r="AI33">
        <v>31629239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ROW(Source!A72)</f>
        <v>72</v>
      </c>
      <c r="B34">
        <v>31629240</v>
      </c>
      <c r="C34">
        <v>31629235</v>
      </c>
      <c r="D34">
        <v>30573507</v>
      </c>
      <c r="E34">
        <v>1</v>
      </c>
      <c r="F34">
        <v>1</v>
      </c>
      <c r="G34">
        <v>35</v>
      </c>
      <c r="H34">
        <v>3</v>
      </c>
      <c r="I34" t="s">
        <v>195</v>
      </c>
      <c r="J34" t="s">
        <v>196</v>
      </c>
      <c r="K34" t="s">
        <v>197</v>
      </c>
      <c r="L34">
        <v>1346</v>
      </c>
      <c r="N34">
        <v>1009</v>
      </c>
      <c r="O34" t="s">
        <v>112</v>
      </c>
      <c r="P34" t="s">
        <v>112</v>
      </c>
      <c r="Q34">
        <v>1</v>
      </c>
      <c r="X34">
        <v>12</v>
      </c>
      <c r="Y34">
        <v>170.85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12</v>
      </c>
      <c r="AH34">
        <v>2</v>
      </c>
      <c r="AI34">
        <v>31629240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ROW(Source!A72)</f>
        <v>72</v>
      </c>
      <c r="B35">
        <v>31629241</v>
      </c>
      <c r="C35">
        <v>31629235</v>
      </c>
      <c r="D35">
        <v>30573631</v>
      </c>
      <c r="E35">
        <v>1</v>
      </c>
      <c r="F35">
        <v>1</v>
      </c>
      <c r="G35">
        <v>35</v>
      </c>
      <c r="H35">
        <v>3</v>
      </c>
      <c r="I35" t="s">
        <v>234</v>
      </c>
      <c r="J35" t="s">
        <v>235</v>
      </c>
      <c r="K35" t="s">
        <v>236</v>
      </c>
      <c r="L35">
        <v>1327</v>
      </c>
      <c r="N35">
        <v>1005</v>
      </c>
      <c r="O35" t="s">
        <v>185</v>
      </c>
      <c r="P35" t="s">
        <v>185</v>
      </c>
      <c r="Q35">
        <v>1</v>
      </c>
      <c r="X35">
        <v>108</v>
      </c>
      <c r="Y35">
        <v>525.41999999999996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108</v>
      </c>
      <c r="AH35">
        <v>2</v>
      </c>
      <c r="AI35">
        <v>31629241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ROW(Source!A72)</f>
        <v>72</v>
      </c>
      <c r="B36">
        <v>31629242</v>
      </c>
      <c r="C36">
        <v>31629235</v>
      </c>
      <c r="D36">
        <v>30574406</v>
      </c>
      <c r="E36">
        <v>1</v>
      </c>
      <c r="F36">
        <v>1</v>
      </c>
      <c r="G36">
        <v>35</v>
      </c>
      <c r="H36">
        <v>3</v>
      </c>
      <c r="I36" t="s">
        <v>213</v>
      </c>
      <c r="J36" t="s">
        <v>214</v>
      </c>
      <c r="K36" t="s">
        <v>215</v>
      </c>
      <c r="L36">
        <v>1339</v>
      </c>
      <c r="N36">
        <v>1007</v>
      </c>
      <c r="O36" t="s">
        <v>122</v>
      </c>
      <c r="P36" t="s">
        <v>122</v>
      </c>
      <c r="Q36">
        <v>1</v>
      </c>
      <c r="X36">
        <v>3.0659999999999998</v>
      </c>
      <c r="Y36">
        <v>4592.2299999999996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3.0659999999999998</v>
      </c>
      <c r="AH36">
        <v>2</v>
      </c>
      <c r="AI36">
        <v>31629242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ROW(Source!A72)</f>
        <v>72</v>
      </c>
      <c r="B37">
        <v>31629243</v>
      </c>
      <c r="C37">
        <v>31629235</v>
      </c>
      <c r="D37">
        <v>30574447</v>
      </c>
      <c r="E37">
        <v>1</v>
      </c>
      <c r="F37">
        <v>1</v>
      </c>
      <c r="G37">
        <v>35</v>
      </c>
      <c r="H37">
        <v>3</v>
      </c>
      <c r="I37" t="s">
        <v>237</v>
      </c>
      <c r="J37" t="s">
        <v>238</v>
      </c>
      <c r="K37" t="s">
        <v>239</v>
      </c>
      <c r="L37">
        <v>1348</v>
      </c>
      <c r="N37">
        <v>1009</v>
      </c>
      <c r="O37" t="s">
        <v>117</v>
      </c>
      <c r="P37" t="s">
        <v>117</v>
      </c>
      <c r="Q37">
        <v>1000</v>
      </c>
      <c r="X37">
        <v>1.2265600000000001</v>
      </c>
      <c r="Y37">
        <v>4847.97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1.2265600000000001</v>
      </c>
      <c r="AH37">
        <v>2</v>
      </c>
      <c r="AI37">
        <v>31629243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ROW(Source!A73)</f>
        <v>73</v>
      </c>
      <c r="B38">
        <v>31629255</v>
      </c>
      <c r="C38">
        <v>31629234</v>
      </c>
      <c r="D38">
        <v>30557732</v>
      </c>
      <c r="E38">
        <v>35</v>
      </c>
      <c r="F38">
        <v>1</v>
      </c>
      <c r="G38">
        <v>35</v>
      </c>
      <c r="H38">
        <v>1</v>
      </c>
      <c r="I38" t="s">
        <v>166</v>
      </c>
      <c r="J38" t="s">
        <v>3</v>
      </c>
      <c r="K38" t="s">
        <v>167</v>
      </c>
      <c r="L38">
        <v>1191</v>
      </c>
      <c r="N38">
        <v>1013</v>
      </c>
      <c r="O38" t="s">
        <v>168</v>
      </c>
      <c r="P38" t="s">
        <v>168</v>
      </c>
      <c r="Q38">
        <v>1</v>
      </c>
      <c r="X38">
        <v>9.36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9.36</v>
      </c>
      <c r="AH38">
        <v>2</v>
      </c>
      <c r="AI38">
        <v>31629255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ROW(Source!A73)</f>
        <v>73</v>
      </c>
      <c r="B39">
        <v>31629256</v>
      </c>
      <c r="C39">
        <v>31629234</v>
      </c>
      <c r="D39">
        <v>30570787</v>
      </c>
      <c r="E39">
        <v>1</v>
      </c>
      <c r="F39">
        <v>1</v>
      </c>
      <c r="G39">
        <v>35</v>
      </c>
      <c r="H39">
        <v>2</v>
      </c>
      <c r="I39" t="s">
        <v>240</v>
      </c>
      <c r="J39" t="s">
        <v>241</v>
      </c>
      <c r="K39" t="s">
        <v>242</v>
      </c>
      <c r="L39">
        <v>1368</v>
      </c>
      <c r="N39">
        <v>1011</v>
      </c>
      <c r="O39" t="s">
        <v>172</v>
      </c>
      <c r="P39" t="s">
        <v>172</v>
      </c>
      <c r="Q39">
        <v>1</v>
      </c>
      <c r="X39">
        <v>1</v>
      </c>
      <c r="Y39">
        <v>0</v>
      </c>
      <c r="Z39">
        <v>50.66</v>
      </c>
      <c r="AA39">
        <v>0.2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</v>
      </c>
      <c r="AH39">
        <v>2</v>
      </c>
      <c r="AI39">
        <v>31629256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ROW(Source!A73)</f>
        <v>73</v>
      </c>
      <c r="B40">
        <v>31629257</v>
      </c>
      <c r="C40">
        <v>31629234</v>
      </c>
      <c r="D40">
        <v>30573331</v>
      </c>
      <c r="E40">
        <v>1</v>
      </c>
      <c r="F40">
        <v>1</v>
      </c>
      <c r="G40">
        <v>35</v>
      </c>
      <c r="H40">
        <v>3</v>
      </c>
      <c r="I40" t="s">
        <v>192</v>
      </c>
      <c r="J40" t="s">
        <v>193</v>
      </c>
      <c r="K40" t="s">
        <v>194</v>
      </c>
      <c r="L40">
        <v>1339</v>
      </c>
      <c r="N40">
        <v>1007</v>
      </c>
      <c r="O40" t="s">
        <v>122</v>
      </c>
      <c r="P40" t="s">
        <v>122</v>
      </c>
      <c r="Q40">
        <v>1</v>
      </c>
      <c r="X40">
        <v>1.2E-2</v>
      </c>
      <c r="Y40">
        <v>42.44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1.2E-2</v>
      </c>
      <c r="AH40">
        <v>2</v>
      </c>
      <c r="AI40">
        <v>31629257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ROW(Source!A73)</f>
        <v>73</v>
      </c>
      <c r="B41">
        <v>31629258</v>
      </c>
      <c r="C41">
        <v>31629234</v>
      </c>
      <c r="D41">
        <v>30571843</v>
      </c>
      <c r="E41">
        <v>1</v>
      </c>
      <c r="F41">
        <v>1</v>
      </c>
      <c r="G41">
        <v>35</v>
      </c>
      <c r="H41">
        <v>3</v>
      </c>
      <c r="I41" t="s">
        <v>243</v>
      </c>
      <c r="J41" t="s">
        <v>244</v>
      </c>
      <c r="K41" t="s">
        <v>245</v>
      </c>
      <c r="L41">
        <v>1346</v>
      </c>
      <c r="N41">
        <v>1009</v>
      </c>
      <c r="O41" t="s">
        <v>112</v>
      </c>
      <c r="P41" t="s">
        <v>112</v>
      </c>
      <c r="Q41">
        <v>1</v>
      </c>
      <c r="X41">
        <v>10.199999999999999</v>
      </c>
      <c r="Y41">
        <v>113.12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10.199999999999999</v>
      </c>
      <c r="AH41">
        <v>2</v>
      </c>
      <c r="AI41">
        <v>31629258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ROW(Source!A74)</f>
        <v>74</v>
      </c>
      <c r="B42">
        <v>31629262</v>
      </c>
      <c r="C42">
        <v>31629259</v>
      </c>
      <c r="D42">
        <v>30557732</v>
      </c>
      <c r="E42">
        <v>35</v>
      </c>
      <c r="F42">
        <v>1</v>
      </c>
      <c r="G42">
        <v>35</v>
      </c>
      <c r="H42">
        <v>1</v>
      </c>
      <c r="I42" t="s">
        <v>166</v>
      </c>
      <c r="J42" t="s">
        <v>3</v>
      </c>
      <c r="K42" t="s">
        <v>167</v>
      </c>
      <c r="L42">
        <v>1191</v>
      </c>
      <c r="N42">
        <v>1013</v>
      </c>
      <c r="O42" t="s">
        <v>168</v>
      </c>
      <c r="P42" t="s">
        <v>168</v>
      </c>
      <c r="Q42">
        <v>1</v>
      </c>
      <c r="X42">
        <v>64.34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64.34</v>
      </c>
      <c r="AH42">
        <v>2</v>
      </c>
      <c r="AI42">
        <v>31629262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ROW(Source!A74)</f>
        <v>74</v>
      </c>
      <c r="B43">
        <v>31629263</v>
      </c>
      <c r="C43">
        <v>31629259</v>
      </c>
      <c r="D43">
        <v>30570787</v>
      </c>
      <c r="E43">
        <v>1</v>
      </c>
      <c r="F43">
        <v>1</v>
      </c>
      <c r="G43">
        <v>35</v>
      </c>
      <c r="H43">
        <v>2</v>
      </c>
      <c r="I43" t="s">
        <v>240</v>
      </c>
      <c r="J43" t="s">
        <v>241</v>
      </c>
      <c r="K43" t="s">
        <v>242</v>
      </c>
      <c r="L43">
        <v>1368</v>
      </c>
      <c r="N43">
        <v>1011</v>
      </c>
      <c r="O43" t="s">
        <v>172</v>
      </c>
      <c r="P43" t="s">
        <v>172</v>
      </c>
      <c r="Q43">
        <v>1</v>
      </c>
      <c r="X43">
        <v>4.5</v>
      </c>
      <c r="Y43">
        <v>0</v>
      </c>
      <c r="Z43">
        <v>50.66</v>
      </c>
      <c r="AA43">
        <v>0.2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4.5</v>
      </c>
      <c r="AH43">
        <v>2</v>
      </c>
      <c r="AI43">
        <v>31629263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ROW(Source!A74)</f>
        <v>74</v>
      </c>
      <c r="B44">
        <v>31629264</v>
      </c>
      <c r="C44">
        <v>31629259</v>
      </c>
      <c r="D44">
        <v>30571195</v>
      </c>
      <c r="E44">
        <v>1</v>
      </c>
      <c r="F44">
        <v>1</v>
      </c>
      <c r="G44">
        <v>35</v>
      </c>
      <c r="H44">
        <v>2</v>
      </c>
      <c r="I44" t="s">
        <v>246</v>
      </c>
      <c r="J44" t="s">
        <v>247</v>
      </c>
      <c r="K44" t="s">
        <v>248</v>
      </c>
      <c r="L44">
        <v>1368</v>
      </c>
      <c r="N44">
        <v>1011</v>
      </c>
      <c r="O44" t="s">
        <v>172</v>
      </c>
      <c r="P44" t="s">
        <v>172</v>
      </c>
      <c r="Q44">
        <v>1</v>
      </c>
      <c r="X44">
        <v>4.18</v>
      </c>
      <c r="Y44">
        <v>0</v>
      </c>
      <c r="Z44">
        <v>12.06</v>
      </c>
      <c r="AA44">
        <v>2.33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4.18</v>
      </c>
      <c r="AH44">
        <v>2</v>
      </c>
      <c r="AI44">
        <v>31629264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ROW(Source!A74)</f>
        <v>74</v>
      </c>
      <c r="B45">
        <v>31629265</v>
      </c>
      <c r="C45">
        <v>31629259</v>
      </c>
      <c r="D45">
        <v>30570403</v>
      </c>
      <c r="E45">
        <v>1</v>
      </c>
      <c r="F45">
        <v>1</v>
      </c>
      <c r="G45">
        <v>35</v>
      </c>
      <c r="H45">
        <v>2</v>
      </c>
      <c r="I45" t="s">
        <v>249</v>
      </c>
      <c r="J45" t="s">
        <v>250</v>
      </c>
      <c r="K45" t="s">
        <v>251</v>
      </c>
      <c r="L45">
        <v>1368</v>
      </c>
      <c r="N45">
        <v>1011</v>
      </c>
      <c r="O45" t="s">
        <v>172</v>
      </c>
      <c r="P45" t="s">
        <v>172</v>
      </c>
      <c r="Q45">
        <v>1</v>
      </c>
      <c r="X45">
        <v>0.41</v>
      </c>
      <c r="Y45">
        <v>0</v>
      </c>
      <c r="Z45">
        <v>1031.5999999999999</v>
      </c>
      <c r="AA45">
        <v>569.54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0.41</v>
      </c>
      <c r="AH45">
        <v>2</v>
      </c>
      <c r="AI45">
        <v>31629265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ROW(Source!A74)</f>
        <v>74</v>
      </c>
      <c r="B46">
        <v>31629266</v>
      </c>
      <c r="C46">
        <v>31629259</v>
      </c>
      <c r="D46">
        <v>30570588</v>
      </c>
      <c r="E46">
        <v>1</v>
      </c>
      <c r="F46">
        <v>1</v>
      </c>
      <c r="G46">
        <v>35</v>
      </c>
      <c r="H46">
        <v>2</v>
      </c>
      <c r="I46" t="s">
        <v>252</v>
      </c>
      <c r="J46" t="s">
        <v>253</v>
      </c>
      <c r="K46" t="s">
        <v>254</v>
      </c>
      <c r="L46">
        <v>1368</v>
      </c>
      <c r="N46">
        <v>1011</v>
      </c>
      <c r="O46" t="s">
        <v>172</v>
      </c>
      <c r="P46" t="s">
        <v>172</v>
      </c>
      <c r="Q46">
        <v>1</v>
      </c>
      <c r="X46">
        <v>8.18</v>
      </c>
      <c r="Y46">
        <v>0</v>
      </c>
      <c r="Z46">
        <v>8.3000000000000007</v>
      </c>
      <c r="AA46">
        <v>0.09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8.18</v>
      </c>
      <c r="AH46">
        <v>2</v>
      </c>
      <c r="AI46">
        <v>31629266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ROW(Source!A74)</f>
        <v>74</v>
      </c>
      <c r="B47">
        <v>31629267</v>
      </c>
      <c r="C47">
        <v>31629259</v>
      </c>
      <c r="D47">
        <v>30572561</v>
      </c>
      <c r="E47">
        <v>1</v>
      </c>
      <c r="F47">
        <v>1</v>
      </c>
      <c r="G47">
        <v>35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X47">
        <v>0.02</v>
      </c>
      <c r="Y47">
        <v>5678.52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0.02</v>
      </c>
      <c r="AH47">
        <v>2</v>
      </c>
      <c r="AI47">
        <v>31629267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ROW(Source!A74)</f>
        <v>74</v>
      </c>
      <c r="B48">
        <v>31629268</v>
      </c>
      <c r="C48">
        <v>31629259</v>
      </c>
      <c r="D48">
        <v>30573120</v>
      </c>
      <c r="E48">
        <v>1</v>
      </c>
      <c r="F48">
        <v>1</v>
      </c>
      <c r="G48">
        <v>35</v>
      </c>
      <c r="H48">
        <v>3</v>
      </c>
      <c r="I48" t="s">
        <v>255</v>
      </c>
      <c r="J48" t="s">
        <v>256</v>
      </c>
      <c r="K48" t="s">
        <v>257</v>
      </c>
      <c r="L48">
        <v>1346</v>
      </c>
      <c r="N48">
        <v>1009</v>
      </c>
      <c r="O48" t="s">
        <v>112</v>
      </c>
      <c r="P48" t="s">
        <v>112</v>
      </c>
      <c r="Q48">
        <v>1</v>
      </c>
      <c r="X48">
        <v>0.5</v>
      </c>
      <c r="Y48">
        <v>29.29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0.5</v>
      </c>
      <c r="AH48">
        <v>2</v>
      </c>
      <c r="AI48">
        <v>31629268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ROW(Source!A74)</f>
        <v>74</v>
      </c>
      <c r="B49">
        <v>31629269</v>
      </c>
      <c r="C49">
        <v>31629259</v>
      </c>
      <c r="D49">
        <v>30573235</v>
      </c>
      <c r="E49">
        <v>1</v>
      </c>
      <c r="F49">
        <v>1</v>
      </c>
      <c r="G49">
        <v>35</v>
      </c>
      <c r="H49">
        <v>3</v>
      </c>
      <c r="I49" t="s">
        <v>258</v>
      </c>
      <c r="J49" t="s">
        <v>259</v>
      </c>
      <c r="K49" t="s">
        <v>260</v>
      </c>
      <c r="L49">
        <v>1296</v>
      </c>
      <c r="N49">
        <v>1002</v>
      </c>
      <c r="O49" t="s">
        <v>261</v>
      </c>
      <c r="P49" t="s">
        <v>261</v>
      </c>
      <c r="Q49">
        <v>1</v>
      </c>
      <c r="X49">
        <v>0.2</v>
      </c>
      <c r="Y49">
        <v>525.11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</v>
      </c>
      <c r="AH49">
        <v>2</v>
      </c>
      <c r="AI49">
        <v>31629269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ROW(Source!A74)</f>
        <v>74</v>
      </c>
      <c r="B50">
        <v>31629270</v>
      </c>
      <c r="C50">
        <v>31629259</v>
      </c>
      <c r="D50">
        <v>30573554</v>
      </c>
      <c r="E50">
        <v>1</v>
      </c>
      <c r="F50">
        <v>1</v>
      </c>
      <c r="G50">
        <v>35</v>
      </c>
      <c r="H50">
        <v>3</v>
      </c>
      <c r="I50" t="s">
        <v>262</v>
      </c>
      <c r="J50" t="s">
        <v>263</v>
      </c>
      <c r="K50" t="s">
        <v>264</v>
      </c>
      <c r="L50">
        <v>1327</v>
      </c>
      <c r="N50">
        <v>1005</v>
      </c>
      <c r="O50" t="s">
        <v>185</v>
      </c>
      <c r="P50" t="s">
        <v>185</v>
      </c>
      <c r="Q50">
        <v>1</v>
      </c>
      <c r="X50">
        <v>50</v>
      </c>
      <c r="Y50">
        <v>10.09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50</v>
      </c>
      <c r="AH50">
        <v>2</v>
      </c>
      <c r="AI50">
        <v>31629270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ROW(Source!A74)</f>
        <v>74</v>
      </c>
      <c r="B51">
        <v>31629271</v>
      </c>
      <c r="C51">
        <v>31629259</v>
      </c>
      <c r="D51">
        <v>30573821</v>
      </c>
      <c r="E51">
        <v>1</v>
      </c>
      <c r="F51">
        <v>1</v>
      </c>
      <c r="G51">
        <v>35</v>
      </c>
      <c r="H51">
        <v>3</v>
      </c>
      <c r="I51" t="s">
        <v>110</v>
      </c>
      <c r="J51" t="s">
        <v>113</v>
      </c>
      <c r="K51" t="s">
        <v>111</v>
      </c>
      <c r="L51">
        <v>1346</v>
      </c>
      <c r="N51">
        <v>1009</v>
      </c>
      <c r="O51" t="s">
        <v>112</v>
      </c>
      <c r="P51" t="s">
        <v>112</v>
      </c>
      <c r="Q51">
        <v>1</v>
      </c>
      <c r="X51">
        <v>583.44000000000005</v>
      </c>
      <c r="Y51">
        <v>260.77999999999997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583.44000000000005</v>
      </c>
      <c r="AH51">
        <v>2</v>
      </c>
      <c r="AI51">
        <v>31629271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ROW(Source!A74)</f>
        <v>74</v>
      </c>
      <c r="B52">
        <v>31629272</v>
      </c>
      <c r="C52">
        <v>31629259</v>
      </c>
      <c r="D52">
        <v>30571842</v>
      </c>
      <c r="E52">
        <v>1</v>
      </c>
      <c r="F52">
        <v>1</v>
      </c>
      <c r="G52">
        <v>35</v>
      </c>
      <c r="H52">
        <v>3</v>
      </c>
      <c r="I52" t="s">
        <v>265</v>
      </c>
      <c r="J52" t="s">
        <v>266</v>
      </c>
      <c r="K52" t="s">
        <v>267</v>
      </c>
      <c r="L52">
        <v>1346</v>
      </c>
      <c r="N52">
        <v>1009</v>
      </c>
      <c r="O52" t="s">
        <v>112</v>
      </c>
      <c r="P52" t="s">
        <v>112</v>
      </c>
      <c r="Q52">
        <v>1</v>
      </c>
      <c r="X52">
        <v>25.5</v>
      </c>
      <c r="Y52">
        <v>294.66000000000003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25.5</v>
      </c>
      <c r="AH52">
        <v>2</v>
      </c>
      <c r="AI52">
        <v>31629272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ROW(Source!A148)</f>
        <v>148</v>
      </c>
      <c r="B53">
        <v>31691311</v>
      </c>
      <c r="C53">
        <v>31635146</v>
      </c>
      <c r="D53">
        <v>30557732</v>
      </c>
      <c r="E53">
        <v>35</v>
      </c>
      <c r="F53">
        <v>1</v>
      </c>
      <c r="G53">
        <v>35</v>
      </c>
      <c r="H53">
        <v>1</v>
      </c>
      <c r="I53" t="s">
        <v>166</v>
      </c>
      <c r="J53" t="s">
        <v>3</v>
      </c>
      <c r="K53" t="s">
        <v>167</v>
      </c>
      <c r="L53">
        <v>1191</v>
      </c>
      <c r="N53">
        <v>1013</v>
      </c>
      <c r="O53" t="s">
        <v>168</v>
      </c>
      <c r="P53" t="s">
        <v>168</v>
      </c>
      <c r="Q53">
        <v>1</v>
      </c>
      <c r="X53">
        <v>155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155</v>
      </c>
      <c r="AH53">
        <v>2</v>
      </c>
      <c r="AI53">
        <v>31691311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ROW(Source!A148)</f>
        <v>148</v>
      </c>
      <c r="B54">
        <v>31691312</v>
      </c>
      <c r="C54">
        <v>31635146</v>
      </c>
      <c r="D54">
        <v>30570650</v>
      </c>
      <c r="E54">
        <v>1</v>
      </c>
      <c r="F54">
        <v>1</v>
      </c>
      <c r="G54">
        <v>35</v>
      </c>
      <c r="H54">
        <v>2</v>
      </c>
      <c r="I54" t="s">
        <v>268</v>
      </c>
      <c r="J54" t="s">
        <v>269</v>
      </c>
      <c r="K54" t="s">
        <v>270</v>
      </c>
      <c r="L54">
        <v>1368</v>
      </c>
      <c r="N54">
        <v>1011</v>
      </c>
      <c r="O54" t="s">
        <v>172</v>
      </c>
      <c r="P54" t="s">
        <v>172</v>
      </c>
      <c r="Q54">
        <v>1</v>
      </c>
      <c r="X54">
        <v>37.5</v>
      </c>
      <c r="Y54">
        <v>0</v>
      </c>
      <c r="Z54">
        <v>923.13</v>
      </c>
      <c r="AA54">
        <v>527.37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37.5</v>
      </c>
      <c r="AH54">
        <v>2</v>
      </c>
      <c r="AI54">
        <v>31691312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ROW(Source!A148)</f>
        <v>148</v>
      </c>
      <c r="B55">
        <v>31691313</v>
      </c>
      <c r="C55">
        <v>31635146</v>
      </c>
      <c r="D55">
        <v>30571225</v>
      </c>
      <c r="E55">
        <v>1</v>
      </c>
      <c r="F55">
        <v>1</v>
      </c>
      <c r="G55">
        <v>35</v>
      </c>
      <c r="H55">
        <v>2</v>
      </c>
      <c r="I55" t="s">
        <v>271</v>
      </c>
      <c r="J55" t="s">
        <v>272</v>
      </c>
      <c r="K55" t="s">
        <v>273</v>
      </c>
      <c r="L55">
        <v>1368</v>
      </c>
      <c r="N55">
        <v>1011</v>
      </c>
      <c r="O55" t="s">
        <v>172</v>
      </c>
      <c r="P55" t="s">
        <v>172</v>
      </c>
      <c r="Q55">
        <v>1</v>
      </c>
      <c r="X55">
        <v>75</v>
      </c>
      <c r="Y55">
        <v>0</v>
      </c>
      <c r="Z55">
        <v>6.02</v>
      </c>
      <c r="AA55">
        <v>0.02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75</v>
      </c>
      <c r="AH55">
        <v>2</v>
      </c>
      <c r="AI55">
        <v>31691313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ROW(Source!A148)</f>
        <v>148</v>
      </c>
      <c r="B56">
        <v>31691314</v>
      </c>
      <c r="C56">
        <v>31635146</v>
      </c>
      <c r="D56">
        <v>30570520</v>
      </c>
      <c r="E56">
        <v>1</v>
      </c>
      <c r="F56">
        <v>1</v>
      </c>
      <c r="G56">
        <v>35</v>
      </c>
      <c r="H56">
        <v>2</v>
      </c>
      <c r="I56" t="s">
        <v>274</v>
      </c>
      <c r="J56" t="s">
        <v>275</v>
      </c>
      <c r="K56" t="s">
        <v>276</v>
      </c>
      <c r="L56">
        <v>1368</v>
      </c>
      <c r="N56">
        <v>1011</v>
      </c>
      <c r="O56" t="s">
        <v>172</v>
      </c>
      <c r="P56" t="s">
        <v>172</v>
      </c>
      <c r="Q56">
        <v>1</v>
      </c>
      <c r="X56">
        <v>1.55</v>
      </c>
      <c r="Y56">
        <v>0</v>
      </c>
      <c r="Z56">
        <v>1706.5</v>
      </c>
      <c r="AA56">
        <v>799.23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1.55</v>
      </c>
      <c r="AH56">
        <v>2</v>
      </c>
      <c r="AI56">
        <v>31691314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ROW(Source!A149)</f>
        <v>149</v>
      </c>
      <c r="B57">
        <v>31635089</v>
      </c>
      <c r="C57">
        <v>31635084</v>
      </c>
      <c r="D57">
        <v>30557732</v>
      </c>
      <c r="E57">
        <v>35</v>
      </c>
      <c r="F57">
        <v>1</v>
      </c>
      <c r="G57">
        <v>35</v>
      </c>
      <c r="H57">
        <v>1</v>
      </c>
      <c r="I57" t="s">
        <v>166</v>
      </c>
      <c r="J57" t="s">
        <v>3</v>
      </c>
      <c r="K57" t="s">
        <v>167</v>
      </c>
      <c r="L57">
        <v>1191</v>
      </c>
      <c r="N57">
        <v>1013</v>
      </c>
      <c r="O57" t="s">
        <v>168</v>
      </c>
      <c r="P57" t="s">
        <v>168</v>
      </c>
      <c r="Q57">
        <v>1</v>
      </c>
      <c r="X57">
        <v>33.81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33.81</v>
      </c>
      <c r="AH57">
        <v>2</v>
      </c>
      <c r="AI57">
        <v>31635085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ROW(Source!A149)</f>
        <v>149</v>
      </c>
      <c r="B58">
        <v>31635090</v>
      </c>
      <c r="C58">
        <v>31635084</v>
      </c>
      <c r="D58">
        <v>30570579</v>
      </c>
      <c r="E58">
        <v>1</v>
      </c>
      <c r="F58">
        <v>1</v>
      </c>
      <c r="G58">
        <v>35</v>
      </c>
      <c r="H58">
        <v>2</v>
      </c>
      <c r="I58" t="s">
        <v>222</v>
      </c>
      <c r="J58" t="s">
        <v>223</v>
      </c>
      <c r="K58" t="s">
        <v>224</v>
      </c>
      <c r="L58">
        <v>1368</v>
      </c>
      <c r="N58">
        <v>1011</v>
      </c>
      <c r="O58" t="s">
        <v>172</v>
      </c>
      <c r="P58" t="s">
        <v>172</v>
      </c>
      <c r="Q58">
        <v>1</v>
      </c>
      <c r="X58">
        <v>5.0599999999999996</v>
      </c>
      <c r="Y58">
        <v>0</v>
      </c>
      <c r="Z58">
        <v>3.89</v>
      </c>
      <c r="AA58">
        <v>0.01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5.0599999999999996</v>
      </c>
      <c r="AH58">
        <v>2</v>
      </c>
      <c r="AI58">
        <v>31635086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ROW(Source!A149)</f>
        <v>149</v>
      </c>
      <c r="B59">
        <v>31635091</v>
      </c>
      <c r="C59">
        <v>31635084</v>
      </c>
      <c r="D59">
        <v>30573331</v>
      </c>
      <c r="E59">
        <v>1</v>
      </c>
      <c r="F59">
        <v>1</v>
      </c>
      <c r="G59">
        <v>35</v>
      </c>
      <c r="H59">
        <v>3</v>
      </c>
      <c r="I59" t="s">
        <v>192</v>
      </c>
      <c r="J59" t="s">
        <v>193</v>
      </c>
      <c r="K59" t="s">
        <v>194</v>
      </c>
      <c r="L59">
        <v>1339</v>
      </c>
      <c r="N59">
        <v>1007</v>
      </c>
      <c r="O59" t="s">
        <v>122</v>
      </c>
      <c r="P59" t="s">
        <v>122</v>
      </c>
      <c r="Q59">
        <v>1</v>
      </c>
      <c r="X59">
        <v>3.5</v>
      </c>
      <c r="Y59">
        <v>42.44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3.5</v>
      </c>
      <c r="AH59">
        <v>2</v>
      </c>
      <c r="AI59">
        <v>31635087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ROW(Source!A149)</f>
        <v>149</v>
      </c>
      <c r="B60">
        <v>31635092</v>
      </c>
      <c r="C60">
        <v>31635084</v>
      </c>
      <c r="D60">
        <v>30574282</v>
      </c>
      <c r="E60">
        <v>1</v>
      </c>
      <c r="F60">
        <v>1</v>
      </c>
      <c r="G60">
        <v>35</v>
      </c>
      <c r="H60">
        <v>3</v>
      </c>
      <c r="I60" t="s">
        <v>225</v>
      </c>
      <c r="J60" t="s">
        <v>226</v>
      </c>
      <c r="K60" t="s">
        <v>227</v>
      </c>
      <c r="L60">
        <v>1339</v>
      </c>
      <c r="N60">
        <v>1007</v>
      </c>
      <c r="O60" t="s">
        <v>122</v>
      </c>
      <c r="P60" t="s">
        <v>122</v>
      </c>
      <c r="Q60">
        <v>1</v>
      </c>
      <c r="X60">
        <v>2.04</v>
      </c>
      <c r="Y60">
        <v>4759.8500000000004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2.04</v>
      </c>
      <c r="AH60">
        <v>2</v>
      </c>
      <c r="AI60">
        <v>31635088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ROW(Source!A150)</f>
        <v>150</v>
      </c>
      <c r="B61">
        <v>31635102</v>
      </c>
      <c r="C61">
        <v>31635093</v>
      </c>
      <c r="D61">
        <v>30557732</v>
      </c>
      <c r="E61">
        <v>35</v>
      </c>
      <c r="F61">
        <v>1</v>
      </c>
      <c r="G61">
        <v>35</v>
      </c>
      <c r="H61">
        <v>1</v>
      </c>
      <c r="I61" t="s">
        <v>166</v>
      </c>
      <c r="J61" t="s">
        <v>3</v>
      </c>
      <c r="K61" t="s">
        <v>167</v>
      </c>
      <c r="L61">
        <v>1191</v>
      </c>
      <c r="N61">
        <v>1013</v>
      </c>
      <c r="O61" t="s">
        <v>168</v>
      </c>
      <c r="P61" t="s">
        <v>168</v>
      </c>
      <c r="Q61">
        <v>1</v>
      </c>
      <c r="X61">
        <v>189.75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189.75</v>
      </c>
      <c r="AH61">
        <v>2</v>
      </c>
      <c r="AI61">
        <v>31635094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ROW(Source!A150)</f>
        <v>150</v>
      </c>
      <c r="B62">
        <v>31635103</v>
      </c>
      <c r="C62">
        <v>31635093</v>
      </c>
      <c r="D62">
        <v>30570409</v>
      </c>
      <c r="E62">
        <v>1</v>
      </c>
      <c r="F62">
        <v>1</v>
      </c>
      <c r="G62">
        <v>35</v>
      </c>
      <c r="H62">
        <v>2</v>
      </c>
      <c r="I62" t="s">
        <v>228</v>
      </c>
      <c r="J62" t="s">
        <v>229</v>
      </c>
      <c r="K62" t="s">
        <v>230</v>
      </c>
      <c r="L62">
        <v>1368</v>
      </c>
      <c r="N62">
        <v>1011</v>
      </c>
      <c r="O62" t="s">
        <v>172</v>
      </c>
      <c r="P62" t="s">
        <v>172</v>
      </c>
      <c r="Q62">
        <v>1</v>
      </c>
      <c r="X62">
        <v>3.55</v>
      </c>
      <c r="Y62">
        <v>0</v>
      </c>
      <c r="Z62">
        <v>842.14</v>
      </c>
      <c r="AA62">
        <v>462.68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3.55</v>
      </c>
      <c r="AH62">
        <v>2</v>
      </c>
      <c r="AI62">
        <v>31635095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ROW(Source!A150)</f>
        <v>150</v>
      </c>
      <c r="B63">
        <v>31635104</v>
      </c>
      <c r="C63">
        <v>31635093</v>
      </c>
      <c r="D63">
        <v>30572375</v>
      </c>
      <c r="E63">
        <v>1</v>
      </c>
      <c r="F63">
        <v>1</v>
      </c>
      <c r="G63">
        <v>35</v>
      </c>
      <c r="H63">
        <v>3</v>
      </c>
      <c r="I63" t="s">
        <v>231</v>
      </c>
      <c r="J63" t="s">
        <v>232</v>
      </c>
      <c r="K63" t="s">
        <v>233</v>
      </c>
      <c r="L63">
        <v>1348</v>
      </c>
      <c r="N63">
        <v>1009</v>
      </c>
      <c r="O63" t="s">
        <v>117</v>
      </c>
      <c r="P63" t="s">
        <v>117</v>
      </c>
      <c r="Q63">
        <v>1000</v>
      </c>
      <c r="X63">
        <v>2.5000000000000001E-3</v>
      </c>
      <c r="Y63">
        <v>263734.13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2.5000000000000001E-3</v>
      </c>
      <c r="AH63">
        <v>2</v>
      </c>
      <c r="AI63">
        <v>31635096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ROW(Source!A150)</f>
        <v>150</v>
      </c>
      <c r="B64">
        <v>31635105</v>
      </c>
      <c r="C64">
        <v>31635093</v>
      </c>
      <c r="D64">
        <v>30573331</v>
      </c>
      <c r="E64">
        <v>1</v>
      </c>
      <c r="F64">
        <v>1</v>
      </c>
      <c r="G64">
        <v>35</v>
      </c>
      <c r="H64">
        <v>3</v>
      </c>
      <c r="I64" t="s">
        <v>192</v>
      </c>
      <c r="J64" t="s">
        <v>193</v>
      </c>
      <c r="K64" t="s">
        <v>194</v>
      </c>
      <c r="L64">
        <v>1339</v>
      </c>
      <c r="N64">
        <v>1007</v>
      </c>
      <c r="O64" t="s">
        <v>122</v>
      </c>
      <c r="P64" t="s">
        <v>122</v>
      </c>
      <c r="Q64">
        <v>1</v>
      </c>
      <c r="X64">
        <v>0.21465000000000001</v>
      </c>
      <c r="Y64">
        <v>42.44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0.21465000000000001</v>
      </c>
      <c r="AH64">
        <v>2</v>
      </c>
      <c r="AI64">
        <v>31635097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ROW(Source!A150)</f>
        <v>150</v>
      </c>
      <c r="B65">
        <v>31635106</v>
      </c>
      <c r="C65">
        <v>31635093</v>
      </c>
      <c r="D65">
        <v>30573507</v>
      </c>
      <c r="E65">
        <v>1</v>
      </c>
      <c r="F65">
        <v>1</v>
      </c>
      <c r="G65">
        <v>35</v>
      </c>
      <c r="H65">
        <v>3</v>
      </c>
      <c r="I65" t="s">
        <v>195</v>
      </c>
      <c r="J65" t="s">
        <v>196</v>
      </c>
      <c r="K65" t="s">
        <v>197</v>
      </c>
      <c r="L65">
        <v>1346</v>
      </c>
      <c r="N65">
        <v>1009</v>
      </c>
      <c r="O65" t="s">
        <v>112</v>
      </c>
      <c r="P65" t="s">
        <v>112</v>
      </c>
      <c r="Q65">
        <v>1</v>
      </c>
      <c r="X65">
        <v>12</v>
      </c>
      <c r="Y65">
        <v>170.85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12</v>
      </c>
      <c r="AH65">
        <v>2</v>
      </c>
      <c r="AI65">
        <v>31635098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ROW(Source!A150)</f>
        <v>150</v>
      </c>
      <c r="B66">
        <v>31635107</v>
      </c>
      <c r="C66">
        <v>31635093</v>
      </c>
      <c r="D66">
        <v>30573631</v>
      </c>
      <c r="E66">
        <v>1</v>
      </c>
      <c r="F66">
        <v>1</v>
      </c>
      <c r="G66">
        <v>35</v>
      </c>
      <c r="H66">
        <v>3</v>
      </c>
      <c r="I66" t="s">
        <v>234</v>
      </c>
      <c r="J66" t="s">
        <v>235</v>
      </c>
      <c r="K66" t="s">
        <v>236</v>
      </c>
      <c r="L66">
        <v>1327</v>
      </c>
      <c r="N66">
        <v>1005</v>
      </c>
      <c r="O66" t="s">
        <v>185</v>
      </c>
      <c r="P66" t="s">
        <v>185</v>
      </c>
      <c r="Q66">
        <v>1</v>
      </c>
      <c r="X66">
        <v>108</v>
      </c>
      <c r="Y66">
        <v>525.41999999999996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108</v>
      </c>
      <c r="AH66">
        <v>2</v>
      </c>
      <c r="AI66">
        <v>31635099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ROW(Source!A150)</f>
        <v>150</v>
      </c>
      <c r="B67">
        <v>31635108</v>
      </c>
      <c r="C67">
        <v>31635093</v>
      </c>
      <c r="D67">
        <v>30574406</v>
      </c>
      <c r="E67">
        <v>1</v>
      </c>
      <c r="F67">
        <v>1</v>
      </c>
      <c r="G67">
        <v>35</v>
      </c>
      <c r="H67">
        <v>3</v>
      </c>
      <c r="I67" t="s">
        <v>213</v>
      </c>
      <c r="J67" t="s">
        <v>214</v>
      </c>
      <c r="K67" t="s">
        <v>215</v>
      </c>
      <c r="L67">
        <v>1339</v>
      </c>
      <c r="N67">
        <v>1007</v>
      </c>
      <c r="O67" t="s">
        <v>122</v>
      </c>
      <c r="P67" t="s">
        <v>122</v>
      </c>
      <c r="Q67">
        <v>1</v>
      </c>
      <c r="X67">
        <v>3.0659999999999998</v>
      </c>
      <c r="Y67">
        <v>4592.2299999999996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3.0659999999999998</v>
      </c>
      <c r="AH67">
        <v>2</v>
      </c>
      <c r="AI67">
        <v>31635100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ROW(Source!A150)</f>
        <v>150</v>
      </c>
      <c r="B68">
        <v>31635109</v>
      </c>
      <c r="C68">
        <v>31635093</v>
      </c>
      <c r="D68">
        <v>30574447</v>
      </c>
      <c r="E68">
        <v>1</v>
      </c>
      <c r="F68">
        <v>1</v>
      </c>
      <c r="G68">
        <v>35</v>
      </c>
      <c r="H68">
        <v>3</v>
      </c>
      <c r="I68" t="s">
        <v>237</v>
      </c>
      <c r="J68" t="s">
        <v>238</v>
      </c>
      <c r="K68" t="s">
        <v>239</v>
      </c>
      <c r="L68">
        <v>1348</v>
      </c>
      <c r="N68">
        <v>1009</v>
      </c>
      <c r="O68" t="s">
        <v>117</v>
      </c>
      <c r="P68" t="s">
        <v>117</v>
      </c>
      <c r="Q68">
        <v>1000</v>
      </c>
      <c r="X68">
        <v>1.2265600000000001</v>
      </c>
      <c r="Y68">
        <v>4847.97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1.2265600000000001</v>
      </c>
      <c r="AH68">
        <v>2</v>
      </c>
      <c r="AI68">
        <v>31635101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ROW(Source!A151)</f>
        <v>151</v>
      </c>
      <c r="B69">
        <v>31691306</v>
      </c>
      <c r="C69">
        <v>31691304</v>
      </c>
      <c r="D69">
        <v>30557732</v>
      </c>
      <c r="E69">
        <v>35</v>
      </c>
      <c r="F69">
        <v>1</v>
      </c>
      <c r="G69">
        <v>35</v>
      </c>
      <c r="H69">
        <v>1</v>
      </c>
      <c r="I69" t="s">
        <v>166</v>
      </c>
      <c r="J69" t="s">
        <v>3</v>
      </c>
      <c r="K69" t="s">
        <v>167</v>
      </c>
      <c r="L69">
        <v>1191</v>
      </c>
      <c r="N69">
        <v>1013</v>
      </c>
      <c r="O69" t="s">
        <v>168</v>
      </c>
      <c r="P69" t="s">
        <v>168</v>
      </c>
      <c r="Q69">
        <v>1</v>
      </c>
      <c r="X69">
        <v>38.200000000000003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38.200000000000003</v>
      </c>
      <c r="AH69">
        <v>2</v>
      </c>
      <c r="AI69">
        <v>31691306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ROW(Source!A151)</f>
        <v>151</v>
      </c>
      <c r="B70">
        <v>31691307</v>
      </c>
      <c r="C70">
        <v>31691304</v>
      </c>
      <c r="D70">
        <v>30573701</v>
      </c>
      <c r="E70">
        <v>1</v>
      </c>
      <c r="F70">
        <v>1</v>
      </c>
      <c r="G70">
        <v>35</v>
      </c>
      <c r="H70">
        <v>3</v>
      </c>
      <c r="I70" t="s">
        <v>277</v>
      </c>
      <c r="J70" t="s">
        <v>278</v>
      </c>
      <c r="K70" t="s">
        <v>279</v>
      </c>
      <c r="L70">
        <v>1348</v>
      </c>
      <c r="N70">
        <v>1009</v>
      </c>
      <c r="O70" t="s">
        <v>117</v>
      </c>
      <c r="P70" t="s">
        <v>117</v>
      </c>
      <c r="Q70">
        <v>1000</v>
      </c>
      <c r="X70">
        <v>6.3E-3</v>
      </c>
      <c r="Y70">
        <v>50748.25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6.3E-3</v>
      </c>
      <c r="AH70">
        <v>2</v>
      </c>
      <c r="AI70">
        <v>31691307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ROW(Source!A151)</f>
        <v>151</v>
      </c>
      <c r="B71">
        <v>31691308</v>
      </c>
      <c r="C71">
        <v>31691304</v>
      </c>
      <c r="D71">
        <v>30571728</v>
      </c>
      <c r="E71">
        <v>1</v>
      </c>
      <c r="F71">
        <v>1</v>
      </c>
      <c r="G71">
        <v>35</v>
      </c>
      <c r="H71">
        <v>3</v>
      </c>
      <c r="I71" t="s">
        <v>280</v>
      </c>
      <c r="J71" t="s">
        <v>281</v>
      </c>
      <c r="K71" t="s">
        <v>282</v>
      </c>
      <c r="L71">
        <v>1348</v>
      </c>
      <c r="N71">
        <v>1009</v>
      </c>
      <c r="O71" t="s">
        <v>117</v>
      </c>
      <c r="P71" t="s">
        <v>117</v>
      </c>
      <c r="Q71">
        <v>1000</v>
      </c>
      <c r="X71">
        <v>1.2699999999999999E-2</v>
      </c>
      <c r="Y71">
        <v>121369.31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1.2699999999999999E-2</v>
      </c>
      <c r="AH71">
        <v>2</v>
      </c>
      <c r="AI71">
        <v>31691308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ROW(Source!A151)</f>
        <v>151</v>
      </c>
      <c r="B72">
        <v>31691309</v>
      </c>
      <c r="C72">
        <v>31691304</v>
      </c>
      <c r="D72">
        <v>30561855</v>
      </c>
      <c r="E72">
        <v>35</v>
      </c>
      <c r="F72">
        <v>1</v>
      </c>
      <c r="G72">
        <v>35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117</v>
      </c>
      <c r="P72" t="s">
        <v>117</v>
      </c>
      <c r="Q72">
        <v>1000</v>
      </c>
      <c r="X72">
        <v>6.4999999999999997E-3</v>
      </c>
      <c r="Y72">
        <v>99650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6.4999999999999997E-3</v>
      </c>
      <c r="AH72">
        <v>2</v>
      </c>
      <c r="AI72">
        <v>31691309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>
        <f>ROW(Source!A152)</f>
        <v>152</v>
      </c>
      <c r="B73">
        <v>31635115</v>
      </c>
      <c r="C73">
        <v>31635110</v>
      </c>
      <c r="D73">
        <v>30557732</v>
      </c>
      <c r="E73">
        <v>35</v>
      </c>
      <c r="F73">
        <v>1</v>
      </c>
      <c r="G73">
        <v>35</v>
      </c>
      <c r="H73">
        <v>1</v>
      </c>
      <c r="I73" t="s">
        <v>166</v>
      </c>
      <c r="J73" t="s">
        <v>3</v>
      </c>
      <c r="K73" t="s">
        <v>167</v>
      </c>
      <c r="L73">
        <v>1191</v>
      </c>
      <c r="N73">
        <v>1013</v>
      </c>
      <c r="O73" t="s">
        <v>168</v>
      </c>
      <c r="P73" t="s">
        <v>168</v>
      </c>
      <c r="Q73">
        <v>1</v>
      </c>
      <c r="X73">
        <v>9.36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9.36</v>
      </c>
      <c r="AH73">
        <v>2</v>
      </c>
      <c r="AI73">
        <v>31635111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>
        <f>ROW(Source!A152)</f>
        <v>152</v>
      </c>
      <c r="B74">
        <v>31635116</v>
      </c>
      <c r="C74">
        <v>31635110</v>
      </c>
      <c r="D74">
        <v>30570787</v>
      </c>
      <c r="E74">
        <v>1</v>
      </c>
      <c r="F74">
        <v>1</v>
      </c>
      <c r="G74">
        <v>35</v>
      </c>
      <c r="H74">
        <v>2</v>
      </c>
      <c r="I74" t="s">
        <v>240</v>
      </c>
      <c r="J74" t="s">
        <v>241</v>
      </c>
      <c r="K74" t="s">
        <v>242</v>
      </c>
      <c r="L74">
        <v>1368</v>
      </c>
      <c r="N74">
        <v>1011</v>
      </c>
      <c r="O74" t="s">
        <v>172</v>
      </c>
      <c r="P74" t="s">
        <v>172</v>
      </c>
      <c r="Q74">
        <v>1</v>
      </c>
      <c r="X74">
        <v>1</v>
      </c>
      <c r="Y74">
        <v>0</v>
      </c>
      <c r="Z74">
        <v>50.66</v>
      </c>
      <c r="AA74">
        <v>0.2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</v>
      </c>
      <c r="AH74">
        <v>2</v>
      </c>
      <c r="AI74">
        <v>31635112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>
        <f>ROW(Source!A152)</f>
        <v>152</v>
      </c>
      <c r="B75">
        <v>31635117</v>
      </c>
      <c r="C75">
        <v>31635110</v>
      </c>
      <c r="D75">
        <v>30573331</v>
      </c>
      <c r="E75">
        <v>1</v>
      </c>
      <c r="F75">
        <v>1</v>
      </c>
      <c r="G75">
        <v>35</v>
      </c>
      <c r="H75">
        <v>3</v>
      </c>
      <c r="I75" t="s">
        <v>192</v>
      </c>
      <c r="J75" t="s">
        <v>193</v>
      </c>
      <c r="K75" t="s">
        <v>194</v>
      </c>
      <c r="L75">
        <v>1339</v>
      </c>
      <c r="N75">
        <v>1007</v>
      </c>
      <c r="O75" t="s">
        <v>122</v>
      </c>
      <c r="P75" t="s">
        <v>122</v>
      </c>
      <c r="Q75">
        <v>1</v>
      </c>
      <c r="X75">
        <v>1.2E-2</v>
      </c>
      <c r="Y75">
        <v>42.44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1.2E-2</v>
      </c>
      <c r="AH75">
        <v>2</v>
      </c>
      <c r="AI75">
        <v>31635113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>
        <f>ROW(Source!A152)</f>
        <v>152</v>
      </c>
      <c r="B76">
        <v>31635118</v>
      </c>
      <c r="C76">
        <v>31635110</v>
      </c>
      <c r="D76">
        <v>30571843</v>
      </c>
      <c r="E76">
        <v>1</v>
      </c>
      <c r="F76">
        <v>1</v>
      </c>
      <c r="G76">
        <v>35</v>
      </c>
      <c r="H76">
        <v>3</v>
      </c>
      <c r="I76" t="s">
        <v>243</v>
      </c>
      <c r="J76" t="s">
        <v>244</v>
      </c>
      <c r="K76" t="s">
        <v>245</v>
      </c>
      <c r="L76">
        <v>1346</v>
      </c>
      <c r="N76">
        <v>1009</v>
      </c>
      <c r="O76" t="s">
        <v>112</v>
      </c>
      <c r="P76" t="s">
        <v>112</v>
      </c>
      <c r="Q76">
        <v>1</v>
      </c>
      <c r="X76">
        <v>10.199999999999999</v>
      </c>
      <c r="Y76">
        <v>113.12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10.199999999999999</v>
      </c>
      <c r="AH76">
        <v>2</v>
      </c>
      <c r="AI76">
        <v>31635114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>
        <f>ROW(Source!A153)</f>
        <v>153</v>
      </c>
      <c r="B77">
        <v>31635131</v>
      </c>
      <c r="C77">
        <v>31635119</v>
      </c>
      <c r="D77">
        <v>30557732</v>
      </c>
      <c r="E77">
        <v>35</v>
      </c>
      <c r="F77">
        <v>1</v>
      </c>
      <c r="G77">
        <v>35</v>
      </c>
      <c r="H77">
        <v>1</v>
      </c>
      <c r="I77" t="s">
        <v>166</v>
      </c>
      <c r="J77" t="s">
        <v>3</v>
      </c>
      <c r="K77" t="s">
        <v>167</v>
      </c>
      <c r="L77">
        <v>1191</v>
      </c>
      <c r="N77">
        <v>1013</v>
      </c>
      <c r="O77" t="s">
        <v>168</v>
      </c>
      <c r="P77" t="s">
        <v>168</v>
      </c>
      <c r="Q77">
        <v>1</v>
      </c>
      <c r="X77">
        <v>64.34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64.34</v>
      </c>
      <c r="AH77">
        <v>2</v>
      </c>
      <c r="AI77">
        <v>31635120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>
        <f>ROW(Source!A153)</f>
        <v>153</v>
      </c>
      <c r="B78">
        <v>31635132</v>
      </c>
      <c r="C78">
        <v>31635119</v>
      </c>
      <c r="D78">
        <v>30570787</v>
      </c>
      <c r="E78">
        <v>1</v>
      </c>
      <c r="F78">
        <v>1</v>
      </c>
      <c r="G78">
        <v>35</v>
      </c>
      <c r="H78">
        <v>2</v>
      </c>
      <c r="I78" t="s">
        <v>240</v>
      </c>
      <c r="J78" t="s">
        <v>241</v>
      </c>
      <c r="K78" t="s">
        <v>242</v>
      </c>
      <c r="L78">
        <v>1368</v>
      </c>
      <c r="N78">
        <v>1011</v>
      </c>
      <c r="O78" t="s">
        <v>172</v>
      </c>
      <c r="P78" t="s">
        <v>172</v>
      </c>
      <c r="Q78">
        <v>1</v>
      </c>
      <c r="X78">
        <v>4.5</v>
      </c>
      <c r="Y78">
        <v>0</v>
      </c>
      <c r="Z78">
        <v>50.66</v>
      </c>
      <c r="AA78">
        <v>0.2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4.5</v>
      </c>
      <c r="AH78">
        <v>2</v>
      </c>
      <c r="AI78">
        <v>31635121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>
        <f>ROW(Source!A153)</f>
        <v>153</v>
      </c>
      <c r="B79">
        <v>31635133</v>
      </c>
      <c r="C79">
        <v>31635119</v>
      </c>
      <c r="D79">
        <v>30571195</v>
      </c>
      <c r="E79">
        <v>1</v>
      </c>
      <c r="F79">
        <v>1</v>
      </c>
      <c r="G79">
        <v>35</v>
      </c>
      <c r="H79">
        <v>2</v>
      </c>
      <c r="I79" t="s">
        <v>246</v>
      </c>
      <c r="J79" t="s">
        <v>247</v>
      </c>
      <c r="K79" t="s">
        <v>248</v>
      </c>
      <c r="L79">
        <v>1368</v>
      </c>
      <c r="N79">
        <v>1011</v>
      </c>
      <c r="O79" t="s">
        <v>172</v>
      </c>
      <c r="P79" t="s">
        <v>172</v>
      </c>
      <c r="Q79">
        <v>1</v>
      </c>
      <c r="X79">
        <v>4.18</v>
      </c>
      <c r="Y79">
        <v>0</v>
      </c>
      <c r="Z79">
        <v>12.06</v>
      </c>
      <c r="AA79">
        <v>2.33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4.18</v>
      </c>
      <c r="AH79">
        <v>2</v>
      </c>
      <c r="AI79">
        <v>31635122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>
        <f>ROW(Source!A153)</f>
        <v>153</v>
      </c>
      <c r="B80">
        <v>31635134</v>
      </c>
      <c r="C80">
        <v>31635119</v>
      </c>
      <c r="D80">
        <v>30570403</v>
      </c>
      <c r="E80">
        <v>1</v>
      </c>
      <c r="F80">
        <v>1</v>
      </c>
      <c r="G80">
        <v>35</v>
      </c>
      <c r="H80">
        <v>2</v>
      </c>
      <c r="I80" t="s">
        <v>249</v>
      </c>
      <c r="J80" t="s">
        <v>250</v>
      </c>
      <c r="K80" t="s">
        <v>251</v>
      </c>
      <c r="L80">
        <v>1368</v>
      </c>
      <c r="N80">
        <v>1011</v>
      </c>
      <c r="O80" t="s">
        <v>172</v>
      </c>
      <c r="P80" t="s">
        <v>172</v>
      </c>
      <c r="Q80">
        <v>1</v>
      </c>
      <c r="X80">
        <v>0.41</v>
      </c>
      <c r="Y80">
        <v>0</v>
      </c>
      <c r="Z80">
        <v>1031.5999999999999</v>
      </c>
      <c r="AA80">
        <v>569.54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0.41</v>
      </c>
      <c r="AH80">
        <v>2</v>
      </c>
      <c r="AI80">
        <v>31635123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>
        <f>ROW(Source!A153)</f>
        <v>153</v>
      </c>
      <c r="B81">
        <v>31635135</v>
      </c>
      <c r="C81">
        <v>31635119</v>
      </c>
      <c r="D81">
        <v>30570588</v>
      </c>
      <c r="E81">
        <v>1</v>
      </c>
      <c r="F81">
        <v>1</v>
      </c>
      <c r="G81">
        <v>35</v>
      </c>
      <c r="H81">
        <v>2</v>
      </c>
      <c r="I81" t="s">
        <v>252</v>
      </c>
      <c r="J81" t="s">
        <v>253</v>
      </c>
      <c r="K81" t="s">
        <v>254</v>
      </c>
      <c r="L81">
        <v>1368</v>
      </c>
      <c r="N81">
        <v>1011</v>
      </c>
      <c r="O81" t="s">
        <v>172</v>
      </c>
      <c r="P81" t="s">
        <v>172</v>
      </c>
      <c r="Q81">
        <v>1</v>
      </c>
      <c r="X81">
        <v>8.18</v>
      </c>
      <c r="Y81">
        <v>0</v>
      </c>
      <c r="Z81">
        <v>8.3000000000000007</v>
      </c>
      <c r="AA81">
        <v>0.09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8.18</v>
      </c>
      <c r="AH81">
        <v>2</v>
      </c>
      <c r="AI81">
        <v>31635124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>
        <f>ROW(Source!A153)</f>
        <v>153</v>
      </c>
      <c r="B82">
        <v>31635136</v>
      </c>
      <c r="C82">
        <v>31635119</v>
      </c>
      <c r="D82">
        <v>30572561</v>
      </c>
      <c r="E82">
        <v>1</v>
      </c>
      <c r="F82">
        <v>1</v>
      </c>
      <c r="G82">
        <v>35</v>
      </c>
      <c r="H82">
        <v>3</v>
      </c>
      <c r="I82" t="s">
        <v>115</v>
      </c>
      <c r="J82" t="s">
        <v>118</v>
      </c>
      <c r="K82" t="s">
        <v>116</v>
      </c>
      <c r="L82">
        <v>1348</v>
      </c>
      <c r="N82">
        <v>1009</v>
      </c>
      <c r="O82" t="s">
        <v>117</v>
      </c>
      <c r="P82" t="s">
        <v>117</v>
      </c>
      <c r="Q82">
        <v>1000</v>
      </c>
      <c r="X82">
        <v>0.02</v>
      </c>
      <c r="Y82">
        <v>5678.52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0.02</v>
      </c>
      <c r="AH82">
        <v>2</v>
      </c>
      <c r="AI82">
        <v>31635125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>
        <f>ROW(Source!A153)</f>
        <v>153</v>
      </c>
      <c r="B83">
        <v>31635137</v>
      </c>
      <c r="C83">
        <v>31635119</v>
      </c>
      <c r="D83">
        <v>30573120</v>
      </c>
      <c r="E83">
        <v>1</v>
      </c>
      <c r="F83">
        <v>1</v>
      </c>
      <c r="G83">
        <v>35</v>
      </c>
      <c r="H83">
        <v>3</v>
      </c>
      <c r="I83" t="s">
        <v>255</v>
      </c>
      <c r="J83" t="s">
        <v>256</v>
      </c>
      <c r="K83" t="s">
        <v>257</v>
      </c>
      <c r="L83">
        <v>1346</v>
      </c>
      <c r="N83">
        <v>1009</v>
      </c>
      <c r="O83" t="s">
        <v>112</v>
      </c>
      <c r="P83" t="s">
        <v>112</v>
      </c>
      <c r="Q83">
        <v>1</v>
      </c>
      <c r="X83">
        <v>0.5</v>
      </c>
      <c r="Y83">
        <v>29.29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0.5</v>
      </c>
      <c r="AH83">
        <v>2</v>
      </c>
      <c r="AI83">
        <v>31635126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>
        <f>ROW(Source!A153)</f>
        <v>153</v>
      </c>
      <c r="B84">
        <v>31635138</v>
      </c>
      <c r="C84">
        <v>31635119</v>
      </c>
      <c r="D84">
        <v>30573235</v>
      </c>
      <c r="E84">
        <v>1</v>
      </c>
      <c r="F84">
        <v>1</v>
      </c>
      <c r="G84">
        <v>35</v>
      </c>
      <c r="H84">
        <v>3</v>
      </c>
      <c r="I84" t="s">
        <v>258</v>
      </c>
      <c r="J84" t="s">
        <v>259</v>
      </c>
      <c r="K84" t="s">
        <v>260</v>
      </c>
      <c r="L84">
        <v>1296</v>
      </c>
      <c r="N84">
        <v>1002</v>
      </c>
      <c r="O84" t="s">
        <v>261</v>
      </c>
      <c r="P84" t="s">
        <v>261</v>
      </c>
      <c r="Q84">
        <v>1</v>
      </c>
      <c r="X84">
        <v>0.2</v>
      </c>
      <c r="Y84">
        <v>525.11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0.2</v>
      </c>
      <c r="AH84">
        <v>2</v>
      </c>
      <c r="AI84">
        <v>31635127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>
        <f>ROW(Source!A153)</f>
        <v>153</v>
      </c>
      <c r="B85">
        <v>31635139</v>
      </c>
      <c r="C85">
        <v>31635119</v>
      </c>
      <c r="D85">
        <v>30573554</v>
      </c>
      <c r="E85">
        <v>1</v>
      </c>
      <c r="F85">
        <v>1</v>
      </c>
      <c r="G85">
        <v>35</v>
      </c>
      <c r="H85">
        <v>3</v>
      </c>
      <c r="I85" t="s">
        <v>262</v>
      </c>
      <c r="J85" t="s">
        <v>263</v>
      </c>
      <c r="K85" t="s">
        <v>264</v>
      </c>
      <c r="L85">
        <v>1327</v>
      </c>
      <c r="N85">
        <v>1005</v>
      </c>
      <c r="O85" t="s">
        <v>185</v>
      </c>
      <c r="P85" t="s">
        <v>185</v>
      </c>
      <c r="Q85">
        <v>1</v>
      </c>
      <c r="X85">
        <v>50</v>
      </c>
      <c r="Y85">
        <v>10.09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50</v>
      </c>
      <c r="AH85">
        <v>2</v>
      </c>
      <c r="AI85">
        <v>31635128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>
        <f>ROW(Source!A153)</f>
        <v>153</v>
      </c>
      <c r="B86">
        <v>31635140</v>
      </c>
      <c r="C86">
        <v>31635119</v>
      </c>
      <c r="D86">
        <v>30573821</v>
      </c>
      <c r="E86">
        <v>1</v>
      </c>
      <c r="F86">
        <v>1</v>
      </c>
      <c r="G86">
        <v>35</v>
      </c>
      <c r="H86">
        <v>3</v>
      </c>
      <c r="I86" t="s">
        <v>110</v>
      </c>
      <c r="J86" t="s">
        <v>113</v>
      </c>
      <c r="K86" t="s">
        <v>111</v>
      </c>
      <c r="L86">
        <v>1346</v>
      </c>
      <c r="N86">
        <v>1009</v>
      </c>
      <c r="O86" t="s">
        <v>112</v>
      </c>
      <c r="P86" t="s">
        <v>112</v>
      </c>
      <c r="Q86">
        <v>1</v>
      </c>
      <c r="X86">
        <v>583.44000000000005</v>
      </c>
      <c r="Y86">
        <v>260.77999999999997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583.44000000000005</v>
      </c>
      <c r="AH86">
        <v>2</v>
      </c>
      <c r="AI86">
        <v>31635129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>
        <f>ROW(Source!A153)</f>
        <v>153</v>
      </c>
      <c r="B87">
        <v>31635141</v>
      </c>
      <c r="C87">
        <v>31635119</v>
      </c>
      <c r="D87">
        <v>30571842</v>
      </c>
      <c r="E87">
        <v>1</v>
      </c>
      <c r="F87">
        <v>1</v>
      </c>
      <c r="G87">
        <v>35</v>
      </c>
      <c r="H87">
        <v>3</v>
      </c>
      <c r="I87" t="s">
        <v>265</v>
      </c>
      <c r="J87" t="s">
        <v>266</v>
      </c>
      <c r="K87" t="s">
        <v>267</v>
      </c>
      <c r="L87">
        <v>1346</v>
      </c>
      <c r="N87">
        <v>1009</v>
      </c>
      <c r="O87" t="s">
        <v>112</v>
      </c>
      <c r="P87" t="s">
        <v>112</v>
      </c>
      <c r="Q87">
        <v>1</v>
      </c>
      <c r="X87">
        <v>25.5</v>
      </c>
      <c r="Y87">
        <v>294.66000000000003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25.5</v>
      </c>
      <c r="AH87">
        <v>2</v>
      </c>
      <c r="AI87">
        <v>31635130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>
        <f>ROW(Source!A223)</f>
        <v>223</v>
      </c>
      <c r="B88">
        <v>31635278</v>
      </c>
      <c r="C88">
        <v>31635276</v>
      </c>
      <c r="D88">
        <v>30557732</v>
      </c>
      <c r="E88">
        <v>33</v>
      </c>
      <c r="F88">
        <v>1</v>
      </c>
      <c r="G88">
        <v>35</v>
      </c>
      <c r="H88">
        <v>1</v>
      </c>
      <c r="I88" t="s">
        <v>166</v>
      </c>
      <c r="J88" t="s">
        <v>3</v>
      </c>
      <c r="K88" t="s">
        <v>167</v>
      </c>
      <c r="L88">
        <v>1191</v>
      </c>
      <c r="N88">
        <v>1013</v>
      </c>
      <c r="O88" t="s">
        <v>168</v>
      </c>
      <c r="P88" t="s">
        <v>168</v>
      </c>
      <c r="Q88">
        <v>1</v>
      </c>
      <c r="X88">
        <v>1.02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1.02</v>
      </c>
      <c r="AH88">
        <v>2</v>
      </c>
      <c r="AI88">
        <v>31635277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>
        <f>ROW(Source!A224)</f>
        <v>224</v>
      </c>
      <c r="B89">
        <v>31635282</v>
      </c>
      <c r="C89">
        <v>31635279</v>
      </c>
      <c r="D89">
        <v>30197016</v>
      </c>
      <c r="E89">
        <v>1</v>
      </c>
      <c r="F89">
        <v>1</v>
      </c>
      <c r="G89">
        <v>35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172</v>
      </c>
      <c r="P89" t="s">
        <v>172</v>
      </c>
      <c r="Q89">
        <v>1</v>
      </c>
      <c r="X89">
        <v>5.3999999999999999E-2</v>
      </c>
      <c r="Y89">
        <v>0</v>
      </c>
      <c r="Z89">
        <v>1232.77</v>
      </c>
      <c r="AA89">
        <v>380.73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5.3999999999999999E-2</v>
      </c>
      <c r="AH89">
        <v>2</v>
      </c>
      <c r="AI89">
        <v>31635280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>
        <f>ROW(Source!A224)</f>
        <v>224</v>
      </c>
      <c r="B90">
        <v>31635283</v>
      </c>
      <c r="C90">
        <v>31635279</v>
      </c>
      <c r="D90">
        <v>30197017</v>
      </c>
      <c r="E90">
        <v>1</v>
      </c>
      <c r="F90">
        <v>1</v>
      </c>
      <c r="G90">
        <v>35</v>
      </c>
      <c r="H90">
        <v>2</v>
      </c>
      <c r="I90" t="s">
        <v>288</v>
      </c>
      <c r="J90" t="s">
        <v>289</v>
      </c>
      <c r="K90" t="s">
        <v>290</v>
      </c>
      <c r="L90">
        <v>1368</v>
      </c>
      <c r="N90">
        <v>1011</v>
      </c>
      <c r="O90" t="s">
        <v>172</v>
      </c>
      <c r="P90" t="s">
        <v>172</v>
      </c>
      <c r="Q90">
        <v>1</v>
      </c>
      <c r="X90">
        <v>5.5E-2</v>
      </c>
      <c r="Y90">
        <v>0</v>
      </c>
      <c r="Z90">
        <v>1231.8599999999999</v>
      </c>
      <c r="AA90">
        <v>381.11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5.5E-2</v>
      </c>
      <c r="AH90">
        <v>2</v>
      </c>
      <c r="AI90">
        <v>31635281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>
        <f>ROW(Source!A225)</f>
        <v>225</v>
      </c>
      <c r="B91">
        <v>31635287</v>
      </c>
      <c r="C91">
        <v>31635284</v>
      </c>
      <c r="D91">
        <v>30197016</v>
      </c>
      <c r="E91">
        <v>1</v>
      </c>
      <c r="F91">
        <v>1</v>
      </c>
      <c r="G91">
        <v>35</v>
      </c>
      <c r="H91">
        <v>2</v>
      </c>
      <c r="I91" t="s">
        <v>285</v>
      </c>
      <c r="J91" t="s">
        <v>286</v>
      </c>
      <c r="K91" t="s">
        <v>287</v>
      </c>
      <c r="L91">
        <v>1368</v>
      </c>
      <c r="N91">
        <v>1011</v>
      </c>
      <c r="O91" t="s">
        <v>172</v>
      </c>
      <c r="P91" t="s">
        <v>172</v>
      </c>
      <c r="Q91">
        <v>1</v>
      </c>
      <c r="X91">
        <v>0.01</v>
      </c>
      <c r="Y91">
        <v>0</v>
      </c>
      <c r="Z91">
        <v>1232.77</v>
      </c>
      <c r="AA91">
        <v>380.73</v>
      </c>
      <c r="AB91">
        <v>0</v>
      </c>
      <c r="AC91">
        <v>0</v>
      </c>
      <c r="AD91">
        <v>1</v>
      </c>
      <c r="AE91">
        <v>0</v>
      </c>
      <c r="AF91" t="s">
        <v>160</v>
      </c>
      <c r="AG91">
        <v>0.48</v>
      </c>
      <c r="AH91">
        <v>2</v>
      </c>
      <c r="AI91">
        <v>31635285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>
        <f>ROW(Source!A225)</f>
        <v>225</v>
      </c>
      <c r="B92">
        <v>31635288</v>
      </c>
      <c r="C92">
        <v>31635284</v>
      </c>
      <c r="D92">
        <v>30197017</v>
      </c>
      <c r="E92">
        <v>1</v>
      </c>
      <c r="F92">
        <v>1</v>
      </c>
      <c r="G92">
        <v>35</v>
      </c>
      <c r="H92">
        <v>2</v>
      </c>
      <c r="I92" t="s">
        <v>288</v>
      </c>
      <c r="J92" t="s">
        <v>289</v>
      </c>
      <c r="K92" t="s">
        <v>290</v>
      </c>
      <c r="L92">
        <v>1368</v>
      </c>
      <c r="N92">
        <v>1011</v>
      </c>
      <c r="O92" t="s">
        <v>172</v>
      </c>
      <c r="P92" t="s">
        <v>172</v>
      </c>
      <c r="Q92">
        <v>1</v>
      </c>
      <c r="X92">
        <v>8.0000000000000002E-3</v>
      </c>
      <c r="Y92">
        <v>0</v>
      </c>
      <c r="Z92">
        <v>1231.8599999999999</v>
      </c>
      <c r="AA92">
        <v>381.11</v>
      </c>
      <c r="AB92">
        <v>0</v>
      </c>
      <c r="AC92">
        <v>0</v>
      </c>
      <c r="AD92">
        <v>1</v>
      </c>
      <c r="AE92">
        <v>0</v>
      </c>
      <c r="AF92" t="s">
        <v>160</v>
      </c>
      <c r="AG92">
        <v>0.38400000000000001</v>
      </c>
      <c r="AH92">
        <v>2</v>
      </c>
      <c r="AI92">
        <v>31635286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RV_DATA</vt:lpstr>
      <vt:lpstr>Расчет стоимости ресурсов</vt:lpstr>
      <vt:lpstr>Source</vt:lpstr>
      <vt:lpstr>SourceObSm</vt:lpstr>
      <vt:lpstr>SmtRes</vt:lpstr>
      <vt:lpstr>EtalonRes</vt:lpstr>
      <vt:lpstr>SrcKA</vt:lpstr>
      <vt:lpstr>'Расчет стоимости ресурсов'!Заголовки_для_печати</vt:lpstr>
      <vt:lpstr>'Расчет стоимости ресурсов'!Область_печати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Кирилюк</dc:creator>
  <cp:lastModifiedBy>Алексей Кирилюк</cp:lastModifiedBy>
  <dcterms:created xsi:type="dcterms:W3CDTF">2024-05-21T07:04:16Z</dcterms:created>
  <dcterms:modified xsi:type="dcterms:W3CDTF">2024-07-23T13:22:45Z</dcterms:modified>
</cp:coreProperties>
</file>