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3757\Desktop\Новая папка (8)\Новая папка\"/>
    </mc:Choice>
  </mc:AlternateContent>
  <xr:revisionPtr revIDLastSave="0" documentId="13_ncr:1_{9856E8BB-D39E-44F9-A1BA-29667C6992C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ССР 1-2023 - ССРСС по Методике " sheetId="1" r:id="rId1"/>
  </sheets>
  <definedNames>
    <definedName name="_xlnm.Print_Titles" localSheetId="0">'ССР 1-2023 - ССРСС по Методике '!$24:$24</definedName>
    <definedName name="_xlnm.Print_Area" localSheetId="0">'ССР 1-2023 - ССРСС по Методике '!$A$1:$H$96</definedName>
  </definedNames>
  <calcPr calcId="191029"/>
</workbook>
</file>

<file path=xl/calcChain.xml><?xml version="1.0" encoding="utf-8"?>
<calcChain xmlns="http://schemas.openxmlformats.org/spreadsheetml/2006/main">
  <c r="O64" i="1" l="1"/>
  <c r="H76" i="1"/>
  <c r="E88" i="1"/>
  <c r="E89" i="1"/>
  <c r="D88" i="1"/>
  <c r="G75" i="1" l="1"/>
  <c r="F75" i="1"/>
  <c r="E75" i="1"/>
  <c r="H74" i="1"/>
  <c r="H75" i="1" l="1"/>
  <c r="D80" i="1" l="1"/>
  <c r="D79" i="1"/>
  <c r="G78" i="1"/>
  <c r="G79" i="1" s="1"/>
  <c r="G80" i="1" s="1"/>
  <c r="E78" i="1"/>
  <c r="E79" i="1" s="1"/>
  <c r="D78" i="1"/>
  <c r="G76" i="1"/>
  <c r="F76" i="1"/>
  <c r="F78" i="1" s="1"/>
  <c r="F79" i="1" s="1"/>
  <c r="F80" i="1" s="1"/>
  <c r="E76" i="1"/>
  <c r="E80" i="1" s="1"/>
  <c r="D76" i="1"/>
  <c r="F88" i="1"/>
  <c r="F89" i="1" s="1"/>
  <c r="D75" i="1"/>
  <c r="G74" i="1"/>
  <c r="F74" i="1"/>
  <c r="E74" i="1"/>
  <c r="D74" i="1"/>
  <c r="H72" i="1"/>
  <c r="G72" i="1"/>
  <c r="F72" i="1"/>
  <c r="E72" i="1"/>
  <c r="D72" i="1"/>
  <c r="H69" i="1"/>
  <c r="G69" i="1"/>
  <c r="F69" i="1"/>
  <c r="E69" i="1"/>
  <c r="D69" i="1"/>
  <c r="H68" i="1"/>
  <c r="H61" i="1"/>
  <c r="H62" i="1"/>
  <c r="H63" i="1"/>
  <c r="H64" i="1"/>
  <c r="H65" i="1"/>
  <c r="H66" i="1"/>
  <c r="H67" i="1"/>
  <c r="H60" i="1"/>
  <c r="G68" i="1"/>
  <c r="F68" i="1"/>
  <c r="E68" i="1"/>
  <c r="E61" i="1"/>
  <c r="E60" i="1"/>
  <c r="D61" i="1"/>
  <c r="D68" i="1" s="1"/>
  <c r="D60" i="1"/>
  <c r="H58" i="1"/>
  <c r="F58" i="1"/>
  <c r="E58" i="1"/>
  <c r="D58" i="1"/>
  <c r="H57" i="1"/>
  <c r="E57" i="1"/>
  <c r="D57" i="1"/>
  <c r="H56" i="1"/>
  <c r="E56" i="1"/>
  <c r="D56" i="1"/>
  <c r="H54" i="1"/>
  <c r="F54" i="1"/>
  <c r="E54" i="1"/>
  <c r="D54" i="1"/>
  <c r="H37" i="1"/>
  <c r="F37" i="1"/>
  <c r="E37" i="1"/>
  <c r="D37" i="1"/>
  <c r="C88" i="1"/>
  <c r="G88" i="1" l="1"/>
  <c r="D89" i="1"/>
  <c r="G89" i="1" s="1"/>
  <c r="H78" i="1" l="1"/>
  <c r="H79" i="1" s="1"/>
  <c r="H80" i="1" s="1"/>
</calcChain>
</file>

<file path=xl/sharedStrings.xml><?xml version="1.0" encoding="utf-8"?>
<sst xmlns="http://schemas.openxmlformats.org/spreadsheetml/2006/main" count="148" uniqueCount="116">
  <si>
    <t>Приложение № 6</t>
  </si>
  <si>
    <t>Утверждено приказом № 421 от 4 августа 2020 г. Минстроя РФ</t>
  </si>
  <si>
    <t>Заказчик</t>
  </si>
  <si>
    <t xml:space="preserve"> </t>
  </si>
  <si>
    <t>(наименование организации)</t>
  </si>
  <si>
    <t>"Утвержден" "___"______________________2023г</t>
  </si>
  <si>
    <t>Сводный сметный расчет сметной стоимостью   1 220 006,01 тыс. руб.</t>
  </si>
  <si>
    <t>(ссылка на документ об утверждении)</t>
  </si>
  <si>
    <t>СВОДНЫЙ СМЕТНЫЙ РАСЧЕТ СТОИМОСТИ СТРОИТЕЛЬСТВА № ССРСС-</t>
  </si>
  <si>
    <t>Многоквартирный жилой дом по ул. Хатанзейского</t>
  </si>
  <si>
    <t>(наименование стройки)</t>
  </si>
  <si>
    <t>Составлен(а) в базисном (текущем) уровне цен  1 квартал 2023 года</t>
  </si>
  <si>
    <t>№ п/п</t>
  </si>
  <si>
    <t>Обоснование</t>
  </si>
  <si>
    <t>Наименование глав, объектов капитального строительства, работ и затрат</t>
  </si>
  <si>
    <t xml:space="preserve">Сметная стоимость, тыс. руб. </t>
  </si>
  <si>
    <t>Строительных
(ремонтно- строительных, ремонтно- реставра 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</si>
  <si>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</si>
  <si>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</si>
  <si>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</si>
  <si>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</si>
  <si>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</si>
  <si>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01-01-01</t>
  </si>
  <si>
    <t>Перенос тепловых сетей</t>
  </si>
  <si>
    <t>Итого по Главе 1. "Подготовка территории строительства"</t>
  </si>
  <si>
    <t>Глава 2. Основные объекты строительства</t>
  </si>
  <si>
    <t>02-01-01</t>
  </si>
  <si>
    <t>Общестроительные работы</t>
  </si>
  <si>
    <t>02-01-02</t>
  </si>
  <si>
    <t>Газоснабжение</t>
  </si>
  <si>
    <t>02-01-03</t>
  </si>
  <si>
    <t>Водоснабжение</t>
  </si>
  <si>
    <t>02-01-04</t>
  </si>
  <si>
    <t>Водоотведение</t>
  </si>
  <si>
    <t>02-01-05</t>
  </si>
  <si>
    <t>Отопление</t>
  </si>
  <si>
    <t>02-01-07</t>
  </si>
  <si>
    <t>Вентиляция</t>
  </si>
  <si>
    <t>02-01-08</t>
  </si>
  <si>
    <t>Пожарная сигнализация</t>
  </si>
  <si>
    <t>02-01-09</t>
  </si>
  <si>
    <t>Система электроснабжения и электрического освещения</t>
  </si>
  <si>
    <t>Итого по Главе 2. "Основные объекты строительства"</t>
  </si>
  <si>
    <t>Глава 4. Объекты энергетического хозяйства</t>
  </si>
  <si>
    <t>04-01-01</t>
  </si>
  <si>
    <t>Наружное освещение</t>
  </si>
  <si>
    <t>Итого по Главе 4. "Объекты энергетического хозяйства"</t>
  </si>
  <si>
    <t>Глава 5. Объекты транспортного хозяйства и связи</t>
  </si>
  <si>
    <t>05-01-01</t>
  </si>
  <si>
    <t>Сети связи</t>
  </si>
  <si>
    <t>05-01-02</t>
  </si>
  <si>
    <t>Наружные сети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</si>
  <si>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</si>
  <si>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</si>
  <si>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06-01-01</t>
  </si>
  <si>
    <t>Наружные тепловые сети</t>
  </si>
  <si>
    <t>06-01-02</t>
  </si>
  <si>
    <t>Наружное газоснабжение</t>
  </si>
  <si>
    <t>06-01-03</t>
  </si>
  <si>
    <t>Наружная канализация</t>
  </si>
  <si>
    <t>06-01-04</t>
  </si>
  <si>
    <t>Наружное водоснабжение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</si>
  <si>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</si>
  <si>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</si>
  <si>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07-01-01</t>
  </si>
  <si>
    <t>Благоустройство</t>
  </si>
  <si>
    <t>Итого по Главе 7. "Благоустройство и озеленение территории"</t>
  </si>
  <si>
    <t>Итого по Главам 1-7</t>
  </si>
  <si>
    <t>Глава 8. Временные здания и сооружения</t>
  </si>
  <si>
    <t>Приказ от 19.06.2020 № 332/пр прил.1 п.48.1</t>
  </si>
  <si>
    <t>Временные здания и сооружения - 1,1%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</si>
  <si>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</si>
  <si>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</si>
  <si>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</si>
  <si>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Приказ от25.05.2021 № 325/пр прил.1, п.82</t>
  </si>
  <si>
    <t>Затраты на производство работ в зимнее время - 1,7%*1,4*1,05=2,499%</t>
  </si>
  <si>
    <t>Приказ от 25.05.2021 № 325/пр табл.2</t>
  </si>
  <si>
    <t>Снегоборьба для IV зоны - до 0,3%</t>
  </si>
  <si>
    <t>09-01</t>
  </si>
  <si>
    <t>Пусконаладочные работы</t>
  </si>
  <si>
    <t>Договор №01-23 от 16.03.2023 года</t>
  </si>
  <si>
    <t>Технологическое присоединение
к централизованной системе водоотведения</t>
  </si>
  <si>
    <t>Технологическое присоединение
к централизованной системе холодного водоснабжения</t>
  </si>
  <si>
    <t>Договор №01-23 от 06.02.2023 года</t>
  </si>
  <si>
    <t>Технологическое присоединение
к централизованной системе теплоснабжения</t>
  </si>
  <si>
    <t>Технологическое присоединение
к централизованной системе горячего водоснабжения</t>
  </si>
  <si>
    <t>Договор №1457 от 27.01.2022 года</t>
  </si>
  <si>
    <t>Технологическое присоединение
к электрическим сетям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</si>
  <si>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</si>
  <si>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</si>
  <si>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</si>
  <si>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</si>
  <si>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</si>
  <si>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</si>
  <si>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Приказ от 4.08.2020 № 421/пр п.179</t>
  </si>
  <si>
    <t>Непредвиденные затраты для объектов капитального строительства непроизводственного назначения - 2%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</si>
  <si>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</si>
  <si>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</si>
  <si>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</si>
  <si>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</si>
  <si>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</si>
  <si>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</si>
  <si>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</si>
  <si>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r>
      <rPr>
        <b/>
        <sz val="10"/>
        <rFont val="Arial"/>
        <family val="2"/>
        <charset val="204"/>
      </rPr>
      <t>Примечание:</t>
    </r>
    <r>
      <rPr>
        <sz val="10"/>
        <rFont val="Arial"/>
        <family val="2"/>
        <charset val="204"/>
      </rPr>
      <t xml:space="preserve"> из расчёта исключены: затраты главы 10 - строительный контроль; затраты главы 12 - выполнение проектных работ и авторский надзор.</t>
    </r>
  </si>
  <si>
    <t>Наименование объекта</t>
  </si>
  <si>
    <t>Общая площадь, м2</t>
  </si>
  <si>
    <t>Объект-аналог "Многоквартирный жилой дом по ул. Хатанзейского"</t>
  </si>
  <si>
    <t>Коэффициент приведения по площади аналога к объекту строительства</t>
  </si>
  <si>
    <t xml:space="preserve">Затраты на выполнение работ по строительству, без НДС, тыс.руб. </t>
  </si>
  <si>
    <t>Затраты на поставку оборудования, без НДС, тыс.руб.</t>
  </si>
  <si>
    <t>Непредвиден-ные затраты, без НДС, тыс.руб.</t>
  </si>
  <si>
    <t>Всего, без НДС, тыс. руб.</t>
  </si>
  <si>
    <t>Проверил: Начальник ОКС КУ НАО "ЦСЗ"_________________/Урбанович Д.Л./</t>
  </si>
  <si>
    <t>Затраты на строительсво объекта "Многоквартирный дом в районе ул. Пионерская в г. Нарьян-Маре"</t>
  </si>
  <si>
    <t>Объект "Многоквартирный дом в районе ул. Пионерской в г. Нарьян-Маре"</t>
  </si>
  <si>
    <t>Составил: инженер-сметчик 2 категории КУ НАО "ЦСЗ"_________________/ Ахметзянова А.А./29.03.2024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</si>
</sst>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"/>
    <numFmt numFmtId="166" formatCode="0.000000000000000"/>
    <numFmt numFmtId="167" formatCode="#,##0.00\ _₽"/>
    <numFmt numFmtId="168" formatCode="0.000000000000"/>
  </numFmts>
  <fonts count="16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1" fillId="0" borderId="9" xfId="0" applyFont="1" applyBorder="1" applyAlignment="1">
      <alignment horizontal="center" vertical="top" wrapText="1"/>
    </xf>
    <xf numFmtId="0" fontId="7" fillId="0" borderId="0" xfId="0" applyFont="1" applyAlignment="1">
      <alignment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9" xfId="0" applyFont="1" applyBorder="1" applyAlignment="1">
      <alignment horizontal="left" vertical="top" wrapText="1"/>
    </xf>
    <xf numFmtId="4" fontId="1" fillId="0" borderId="9" xfId="0" applyNumberFormat="1" applyFont="1" applyBorder="1" applyAlignment="1">
      <alignment horizontal="right" vertical="top" wrapText="1"/>
    </xf>
    <xf numFmtId="2" fontId="1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horizontal="right" vertical="top" wrapText="1"/>
    </xf>
    <xf numFmtId="0" fontId="8" fillId="0" borderId="9" xfId="0" applyFont="1" applyBorder="1"/>
    <xf numFmtId="4" fontId="8" fillId="0" borderId="9" xfId="0" applyNumberFormat="1" applyFont="1" applyBorder="1" applyAlignment="1">
      <alignment horizontal="right" vertical="top" wrapText="1"/>
    </xf>
    <xf numFmtId="2" fontId="8" fillId="0" borderId="9" xfId="0" applyNumberFormat="1" applyFont="1" applyBorder="1" applyAlignment="1">
      <alignment horizontal="right" vertical="top" wrapText="1"/>
    </xf>
    <xf numFmtId="0" fontId="8" fillId="0" borderId="9" xfId="0" applyFont="1" applyBorder="1" applyAlignment="1">
      <alignment horizontal="right" vertical="top"/>
    </xf>
    <xf numFmtId="4" fontId="8" fillId="0" borderId="9" xfId="0" applyNumberFormat="1" applyFont="1" applyBorder="1" applyAlignment="1">
      <alignment horizontal="right" vertical="top"/>
    </xf>
    <xf numFmtId="0" fontId="8" fillId="0" borderId="0" xfId="0" applyFont="1" applyAlignment="1">
      <alignment wrapText="1"/>
    </xf>
    <xf numFmtId="164" fontId="1" fillId="0" borderId="9" xfId="0" applyNumberFormat="1" applyFont="1" applyBorder="1" applyAlignment="1">
      <alignment horizontal="right" vertical="top" wrapText="1"/>
    </xf>
    <xf numFmtId="164" fontId="8" fillId="0" borderId="9" xfId="0" applyNumberFormat="1" applyFont="1" applyBorder="1" applyAlignment="1">
      <alignment horizontal="right" vertical="top" wrapText="1"/>
    </xf>
    <xf numFmtId="2" fontId="8" fillId="0" borderId="9" xfId="0" applyNumberFormat="1" applyFont="1" applyBorder="1" applyAlignment="1">
      <alignment horizontal="right" vertical="top"/>
    </xf>
    <xf numFmtId="164" fontId="8" fillId="0" borderId="9" xfId="0" applyNumberFormat="1" applyFont="1" applyBorder="1" applyAlignment="1">
      <alignment horizontal="right" vertical="top"/>
    </xf>
    <xf numFmtId="165" fontId="1" fillId="0" borderId="9" xfId="0" applyNumberFormat="1" applyFont="1" applyBorder="1" applyAlignment="1">
      <alignment horizontal="right" vertical="top" wrapText="1"/>
    </xf>
    <xf numFmtId="0" fontId="8" fillId="0" borderId="9" xfId="0" applyFont="1" applyBorder="1" applyAlignment="1">
      <alignment horizontal="right" vertical="top" wrapText="1"/>
    </xf>
    <xf numFmtId="165" fontId="8" fillId="0" borderId="9" xfId="0" applyNumberFormat="1" applyFont="1" applyBorder="1" applyAlignment="1">
      <alignment horizontal="right" vertical="top"/>
    </xf>
    <xf numFmtId="0" fontId="4" fillId="0" borderId="0" xfId="0" applyFont="1" applyAlignment="1">
      <alignment wrapText="1"/>
    </xf>
    <xf numFmtId="165" fontId="8" fillId="0" borderId="9" xfId="0" applyNumberFormat="1" applyFont="1" applyBorder="1" applyAlignment="1">
      <alignment horizontal="right" vertical="top" wrapText="1"/>
    </xf>
    <xf numFmtId="0" fontId="11" fillId="0" borderId="9" xfId="0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left" vertical="top" wrapText="1"/>
    </xf>
    <xf numFmtId="165" fontId="9" fillId="0" borderId="9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167" fontId="11" fillId="0" borderId="9" xfId="0" applyNumberFormat="1" applyFont="1" applyBorder="1" applyAlignment="1">
      <alignment horizontal="center" vertical="center"/>
    </xf>
    <xf numFmtId="167" fontId="12" fillId="0" borderId="9" xfId="0" applyNumberFormat="1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right" vertical="top"/>
    </xf>
    <xf numFmtId="0" fontId="15" fillId="0" borderId="0" xfId="0" applyFont="1"/>
    <xf numFmtId="168" fontId="1" fillId="0" borderId="0" xfId="0" applyNumberFormat="1" applyFont="1"/>
    <xf numFmtId="0" fontId="14" fillId="0" borderId="0" xfId="0" applyFont="1" applyAlignment="1">
      <alignment horizontal="center"/>
    </xf>
    <xf numFmtId="0" fontId="4" fillId="0" borderId="4" xfId="0" applyFont="1" applyBorder="1" applyAlignment="1">
      <alignment horizontal="right" vertical="top" wrapText="1"/>
    </xf>
    <xf numFmtId="0" fontId="4" fillId="0" borderId="6" xfId="0" applyFont="1" applyBorder="1" applyAlignment="1">
      <alignment horizontal="right" vertical="top" wrapText="1"/>
    </xf>
    <xf numFmtId="49" fontId="9" fillId="0" borderId="0" xfId="0" applyNumberFormat="1" applyFont="1" applyAlignment="1">
      <alignment horizontal="left" vertical="top" wrapText="1"/>
    </xf>
    <xf numFmtId="0" fontId="0" fillId="0" borderId="0" xfId="0" applyAlignment="1">
      <alignment wrapText="1"/>
    </xf>
    <xf numFmtId="0" fontId="8" fillId="0" borderId="4" xfId="0" applyFont="1" applyBorder="1" applyAlignment="1">
      <alignment horizontal="right" vertical="top" wrapText="1"/>
    </xf>
    <xf numFmtId="0" fontId="8" fillId="0" borderId="6" xfId="0" applyFont="1" applyBorder="1" applyAlignment="1">
      <alignment horizontal="right" vertical="top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6" fontId="13" fillId="0" borderId="3" xfId="0" applyNumberFormat="1" applyFont="1" applyBorder="1" applyAlignment="1">
      <alignment horizontal="center" vertical="center"/>
    </xf>
    <xf numFmtId="166" fontId="13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4" fontId="1" fillId="2" borderId="9" xfId="0" applyNumberFormat="1" applyFont="1" applyFill="1" applyBorder="1" applyAlignment="1">
      <alignment horizontal="right" vertical="top" wrapText="1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4"/>
  <sheetViews>
    <sheetView tabSelected="1" view="pageBreakPreview" topLeftCell="A87" zoomScaleNormal="100" zoomScaleSheetLayoutView="100" workbookViewId="0">
      <selection activeCell="F92" sqref="F92"/>
    </sheetView>
  </sheetViews>
  <sheetFormatPr defaultColWidth="9.109375" defaultRowHeight="11.25" customHeight="1" x14ac:dyDescent="0.2"/>
  <cols>
    <col min="1" max="1" width="16.5546875" style="1" customWidth="1"/>
    <col min="2" max="2" width="20.109375" style="1" customWidth="1"/>
    <col min="3" max="3" width="32.6640625" style="1" customWidth="1"/>
    <col min="4" max="8" width="14" style="1" customWidth="1"/>
    <col min="9" max="9" width="9.109375" style="1"/>
    <col min="10" max="10" width="88.6640625" style="2" hidden="1" customWidth="1"/>
    <col min="11" max="11" width="108.88671875" style="2" hidden="1" customWidth="1"/>
    <col min="12" max="12" width="129.5546875" style="2" hidden="1" customWidth="1"/>
    <col min="13" max="14" width="52.88671875" style="2" hidden="1" customWidth="1"/>
    <col min="15" max="16384" width="9.109375" style="1"/>
  </cols>
  <sheetData>
    <row r="1" spans="1:11" customFormat="1" ht="14.4" x14ac:dyDescent="0.3">
      <c r="H1" s="3" t="s">
        <v>0</v>
      </c>
    </row>
    <row r="2" spans="1:11" customFormat="1" ht="14.4" x14ac:dyDescent="0.3">
      <c r="A2" s="4"/>
      <c r="B2" s="4"/>
      <c r="C2" s="4"/>
      <c r="D2" s="4"/>
      <c r="E2" s="4"/>
      <c r="F2" s="4"/>
      <c r="G2" s="4"/>
      <c r="H2" s="3" t="s">
        <v>1</v>
      </c>
    </row>
    <row r="3" spans="1:11" customFormat="1" ht="14.4" x14ac:dyDescent="0.3">
      <c r="A3" s="4"/>
      <c r="B3" s="4"/>
      <c r="C3" s="4"/>
      <c r="D3" s="4"/>
      <c r="E3" s="4"/>
      <c r="F3" s="4"/>
      <c r="G3" s="4"/>
      <c r="H3" s="3"/>
    </row>
    <row r="4" spans="1:11" customFormat="1" ht="14.4" x14ac:dyDescent="0.3">
      <c r="A4" s="4"/>
      <c r="B4" s="4" t="s">
        <v>2</v>
      </c>
      <c r="C4" s="64" t="s">
        <v>3</v>
      </c>
      <c r="D4" s="64"/>
      <c r="E4" s="64"/>
      <c r="F4" s="64"/>
      <c r="G4" s="64"/>
      <c r="H4" s="4"/>
      <c r="J4" s="5" t="s">
        <v>3</v>
      </c>
    </row>
    <row r="5" spans="1:11" customFormat="1" ht="10.5" customHeight="1" x14ac:dyDescent="0.3">
      <c r="A5" s="4"/>
      <c r="B5" s="4"/>
      <c r="C5" s="65" t="s">
        <v>4</v>
      </c>
      <c r="D5" s="65"/>
      <c r="E5" s="65"/>
      <c r="F5" s="65"/>
      <c r="G5" s="65"/>
      <c r="H5" s="4"/>
    </row>
    <row r="6" spans="1:11" customFormat="1" ht="17.25" customHeight="1" x14ac:dyDescent="0.3">
      <c r="A6" s="4"/>
      <c r="B6" s="4" t="s">
        <v>5</v>
      </c>
      <c r="C6" s="6"/>
      <c r="D6" s="6"/>
      <c r="E6" s="6"/>
      <c r="F6" s="6"/>
      <c r="G6" s="6"/>
      <c r="H6" s="4"/>
    </row>
    <row r="7" spans="1:11" customFormat="1" ht="17.25" customHeight="1" x14ac:dyDescent="0.3">
      <c r="A7" s="4"/>
      <c r="B7" s="4"/>
      <c r="C7" s="6"/>
      <c r="D7" s="6"/>
      <c r="E7" s="6"/>
      <c r="F7" s="6"/>
      <c r="G7" s="6"/>
      <c r="H7" s="4"/>
    </row>
    <row r="8" spans="1:11" customFormat="1" ht="17.25" customHeight="1" x14ac:dyDescent="0.3">
      <c r="A8" s="4"/>
      <c r="B8" s="7" t="s">
        <v>6</v>
      </c>
      <c r="C8" s="6"/>
      <c r="D8" s="6"/>
      <c r="E8" s="6"/>
      <c r="F8" s="6"/>
      <c r="G8" s="6"/>
      <c r="H8" s="4"/>
    </row>
    <row r="9" spans="1:11" customFormat="1" ht="17.25" customHeight="1" x14ac:dyDescent="0.3">
      <c r="A9" s="4"/>
      <c r="B9" s="4"/>
      <c r="C9" s="66"/>
      <c r="D9" s="66"/>
      <c r="E9" s="66"/>
      <c r="F9" s="66"/>
      <c r="G9" s="66"/>
      <c r="H9" s="4"/>
    </row>
    <row r="10" spans="1:11" customFormat="1" ht="11.25" customHeight="1" x14ac:dyDescent="0.3">
      <c r="A10" s="8"/>
      <c r="B10" s="8"/>
      <c r="C10" s="65" t="s">
        <v>7</v>
      </c>
      <c r="D10" s="65"/>
      <c r="E10" s="65"/>
      <c r="F10" s="65"/>
      <c r="G10" s="65"/>
      <c r="H10" s="8"/>
    </row>
    <row r="11" spans="1:11" customFormat="1" ht="11.25" customHeight="1" x14ac:dyDescent="0.3">
      <c r="A11" s="8"/>
      <c r="B11" s="8"/>
      <c r="C11" s="6"/>
      <c r="D11" s="6"/>
      <c r="E11" s="6"/>
      <c r="F11" s="6"/>
      <c r="G11" s="6"/>
      <c r="H11" s="8"/>
    </row>
    <row r="12" spans="1:11" customFormat="1" ht="17.399999999999999" x14ac:dyDescent="0.3">
      <c r="A12" s="8"/>
      <c r="B12" s="67" t="s">
        <v>8</v>
      </c>
      <c r="C12" s="67"/>
      <c r="D12" s="67"/>
      <c r="E12" s="67"/>
      <c r="F12" s="67"/>
      <c r="G12" s="67"/>
      <c r="H12" s="8"/>
    </row>
    <row r="13" spans="1:11" customFormat="1" ht="11.25" customHeight="1" x14ac:dyDescent="0.3">
      <c r="A13" s="8"/>
      <c r="B13" s="8"/>
      <c r="C13" s="6"/>
      <c r="D13" s="6"/>
      <c r="E13" s="6"/>
      <c r="F13" s="6"/>
      <c r="G13" s="6"/>
      <c r="H13" s="8"/>
    </row>
    <row r="14" spans="1:11" customFormat="1" ht="11.25" customHeight="1" x14ac:dyDescent="0.3">
      <c r="A14" s="8"/>
      <c r="B14" s="8"/>
      <c r="C14" s="6"/>
      <c r="D14" s="6"/>
      <c r="E14" s="6"/>
      <c r="F14" s="6"/>
      <c r="G14" s="6"/>
      <c r="H14" s="8"/>
    </row>
    <row r="15" spans="1:11" customFormat="1" ht="11.25" customHeight="1" x14ac:dyDescent="0.3">
      <c r="A15" s="8"/>
      <c r="B15" s="8"/>
      <c r="C15" s="6"/>
      <c r="D15" s="6"/>
      <c r="E15" s="6"/>
      <c r="F15" s="6"/>
      <c r="G15" s="6"/>
      <c r="H15" s="8"/>
    </row>
    <row r="16" spans="1:11" customFormat="1" ht="14.4" x14ac:dyDescent="0.3">
      <c r="A16" s="5"/>
      <c r="B16" s="68" t="s">
        <v>9</v>
      </c>
      <c r="C16" s="68"/>
      <c r="D16" s="68"/>
      <c r="E16" s="68"/>
      <c r="F16" s="68"/>
      <c r="G16" s="68"/>
      <c r="H16" s="5"/>
      <c r="K16" s="5" t="s">
        <v>9</v>
      </c>
    </row>
    <row r="17" spans="1:13" customFormat="1" ht="13.5" customHeight="1" x14ac:dyDescent="0.3">
      <c r="A17" s="9"/>
      <c r="B17" s="69" t="s">
        <v>10</v>
      </c>
      <c r="C17" s="69"/>
      <c r="D17" s="69"/>
      <c r="E17" s="69"/>
      <c r="F17" s="69"/>
      <c r="G17" s="69"/>
      <c r="H17" s="9"/>
    </row>
    <row r="18" spans="1:13" customFormat="1" ht="9.75" customHeight="1" x14ac:dyDescent="0.3">
      <c r="A18" s="4"/>
      <c r="B18" s="4"/>
      <c r="C18" s="4"/>
      <c r="D18" s="10"/>
      <c r="E18" s="10"/>
      <c r="F18" s="10"/>
      <c r="G18" s="11"/>
      <c r="H18" s="11"/>
    </row>
    <row r="19" spans="1:13" customFormat="1" ht="14.4" x14ac:dyDescent="0.3">
      <c r="A19" s="12"/>
      <c r="B19" s="70" t="s">
        <v>11</v>
      </c>
      <c r="C19" s="70"/>
      <c r="D19" s="70"/>
      <c r="E19" s="70"/>
      <c r="F19" s="70"/>
      <c r="G19" s="70"/>
      <c r="H19" s="6"/>
    </row>
    <row r="20" spans="1:13" customFormat="1" ht="9.75" customHeight="1" x14ac:dyDescent="0.3">
      <c r="A20" s="4"/>
      <c r="B20" s="4"/>
      <c r="C20" s="4"/>
      <c r="D20" s="6"/>
      <c r="E20" s="6"/>
      <c r="F20" s="6"/>
      <c r="G20" s="6"/>
      <c r="H20" s="6"/>
    </row>
    <row r="21" spans="1:13" customFormat="1" ht="16.5" customHeight="1" x14ac:dyDescent="0.3">
      <c r="A21" s="56" t="s">
        <v>12</v>
      </c>
      <c r="B21" s="56" t="s">
        <v>13</v>
      </c>
      <c r="C21" s="56" t="s">
        <v>14</v>
      </c>
      <c r="D21" s="59" t="s">
        <v>15</v>
      </c>
      <c r="E21" s="60"/>
      <c r="F21" s="60"/>
      <c r="G21" s="60"/>
      <c r="H21" s="61"/>
    </row>
    <row r="22" spans="1:13" customFormat="1" ht="50.25" customHeight="1" x14ac:dyDescent="0.3">
      <c r="A22" s="57"/>
      <c r="B22" s="57"/>
      <c r="C22" s="57"/>
      <c r="D22" s="56" t="s">
        <v>16</v>
      </c>
      <c r="E22" s="56" t="s">
        <v>17</v>
      </c>
      <c r="F22" s="56" t="s">
        <v>18</v>
      </c>
      <c r="G22" s="56" t="s">
        <v>19</v>
      </c>
      <c r="H22" s="56" t="s">
        <v>20</v>
      </c>
    </row>
    <row r="23" spans="1:13" customFormat="1" ht="3.75" customHeight="1" x14ac:dyDescent="0.3">
      <c r="A23" s="58"/>
      <c r="B23" s="58"/>
      <c r="C23" s="58"/>
      <c r="D23" s="58"/>
      <c r="E23" s="58"/>
      <c r="F23" s="58"/>
      <c r="G23" s="58"/>
      <c r="H23" s="58"/>
    </row>
    <row r="24" spans="1:13" customFormat="1" ht="14.4" x14ac:dyDescent="0.3">
      <c r="A24" s="13">
        <v>1</v>
      </c>
      <c r="B24" s="13">
        <v>2</v>
      </c>
      <c r="C24" s="13">
        <v>3</v>
      </c>
      <c r="D24" s="13">
        <v>4</v>
      </c>
      <c r="E24" s="13">
        <v>5</v>
      </c>
      <c r="F24" s="13">
        <v>6</v>
      </c>
      <c r="G24" s="13">
        <v>7</v>
      </c>
      <c r="H24" s="13">
        <v>8</v>
      </c>
    </row>
    <row r="25" spans="1:13" customFormat="1" ht="14.4" x14ac:dyDescent="0.3">
      <c r="A25" s="53" t="s">
        <v>21</v>
      </c>
      <c r="B25" s="54"/>
      <c r="C25" s="54"/>
      <c r="D25" s="54"/>
      <c r="E25" s="54"/>
      <c r="F25" s="54"/>
      <c r="G25" s="54"/>
      <c r="H25" s="55"/>
      <c r="L25" s="14" t="s">
        <v>21</v>
      </c>
    </row>
    <row r="26" spans="1:13" customFormat="1" ht="14.4" x14ac:dyDescent="0.3">
      <c r="A26" s="15">
        <v>1</v>
      </c>
      <c r="B26" s="16" t="s">
        <v>22</v>
      </c>
      <c r="C26" s="16" t="s">
        <v>23</v>
      </c>
      <c r="D26" s="17">
        <v>9156.7199999999993</v>
      </c>
      <c r="E26" s="18">
        <v>215.23</v>
      </c>
      <c r="F26" s="19"/>
      <c r="G26" s="19"/>
      <c r="H26" s="17">
        <v>9371.9500000000007</v>
      </c>
      <c r="L26" s="14"/>
    </row>
    <row r="27" spans="1:13" customFormat="1" ht="14.4" x14ac:dyDescent="0.3">
      <c r="A27" s="20"/>
      <c r="B27" s="51" t="s">
        <v>24</v>
      </c>
      <c r="C27" s="52"/>
      <c r="D27" s="21">
        <v>9156.7199999999993</v>
      </c>
      <c r="E27" s="22">
        <v>215.23</v>
      </c>
      <c r="F27" s="23"/>
      <c r="G27" s="23"/>
      <c r="H27" s="24">
        <v>9371.9500000000007</v>
      </c>
      <c r="L27" s="14"/>
      <c r="M27" s="25" t="s">
        <v>24</v>
      </c>
    </row>
    <row r="28" spans="1:13" customFormat="1" ht="14.4" x14ac:dyDescent="0.3">
      <c r="A28" s="53" t="s">
        <v>25</v>
      </c>
      <c r="B28" s="54"/>
      <c r="C28" s="54"/>
      <c r="D28" s="54"/>
      <c r="E28" s="54"/>
      <c r="F28" s="54"/>
      <c r="G28" s="54"/>
      <c r="H28" s="55"/>
      <c r="L28" s="14" t="s">
        <v>25</v>
      </c>
      <c r="M28" s="25"/>
    </row>
    <row r="29" spans="1:13" customFormat="1" ht="14.4" x14ac:dyDescent="0.3">
      <c r="A29" s="15">
        <v>2</v>
      </c>
      <c r="B29" s="16" t="s">
        <v>26</v>
      </c>
      <c r="C29" s="16" t="s">
        <v>27</v>
      </c>
      <c r="D29" s="17">
        <v>726877.27</v>
      </c>
      <c r="E29" s="19"/>
      <c r="F29" s="19"/>
      <c r="G29" s="19"/>
      <c r="H29" s="17">
        <v>726877.27</v>
      </c>
      <c r="L29" s="14"/>
      <c r="M29" s="25"/>
    </row>
    <row r="30" spans="1:13" customFormat="1" ht="14.4" x14ac:dyDescent="0.3">
      <c r="A30" s="15">
        <v>3</v>
      </c>
      <c r="B30" s="16" t="s">
        <v>28</v>
      </c>
      <c r="C30" s="16" t="s">
        <v>29</v>
      </c>
      <c r="D30" s="17">
        <v>7864.72</v>
      </c>
      <c r="E30" s="17">
        <v>2154.4699999999998</v>
      </c>
      <c r="F30" s="17">
        <v>4337.37</v>
      </c>
      <c r="G30" s="19"/>
      <c r="H30" s="17">
        <v>14356.56</v>
      </c>
      <c r="L30" s="14"/>
      <c r="M30" s="25"/>
    </row>
    <row r="31" spans="1:13" customFormat="1" ht="14.4" x14ac:dyDescent="0.3">
      <c r="A31" s="15">
        <v>4</v>
      </c>
      <c r="B31" s="16" t="s">
        <v>30</v>
      </c>
      <c r="C31" s="16" t="s">
        <v>31</v>
      </c>
      <c r="D31" s="17">
        <v>12778.73</v>
      </c>
      <c r="E31" s="19"/>
      <c r="F31" s="17">
        <v>1001.56</v>
      </c>
      <c r="G31" s="19"/>
      <c r="H31" s="17">
        <v>13780.29</v>
      </c>
      <c r="L31" s="14"/>
      <c r="M31" s="25"/>
    </row>
    <row r="32" spans="1:13" customFormat="1" ht="14.4" x14ac:dyDescent="0.3">
      <c r="A32" s="15">
        <v>5</v>
      </c>
      <c r="B32" s="16" t="s">
        <v>32</v>
      </c>
      <c r="C32" s="16" t="s">
        <v>33</v>
      </c>
      <c r="D32" s="17">
        <v>18095.62</v>
      </c>
      <c r="E32" s="18">
        <v>2.99</v>
      </c>
      <c r="F32" s="18">
        <v>139.57</v>
      </c>
      <c r="G32" s="19"/>
      <c r="H32" s="17">
        <v>18238.18</v>
      </c>
      <c r="L32" s="14"/>
      <c r="M32" s="25"/>
    </row>
    <row r="33" spans="1:13" customFormat="1" ht="14.4" x14ac:dyDescent="0.3">
      <c r="A33" s="15">
        <v>6</v>
      </c>
      <c r="B33" s="16" t="s">
        <v>34</v>
      </c>
      <c r="C33" s="16" t="s">
        <v>35</v>
      </c>
      <c r="D33" s="26">
        <v>29090.799999999999</v>
      </c>
      <c r="E33" s="17">
        <v>1473.01</v>
      </c>
      <c r="F33" s="17">
        <v>3431.23</v>
      </c>
      <c r="G33" s="19"/>
      <c r="H33" s="17">
        <v>33995.040000000001</v>
      </c>
      <c r="L33" s="14"/>
      <c r="M33" s="25"/>
    </row>
    <row r="34" spans="1:13" customFormat="1" ht="14.4" x14ac:dyDescent="0.3">
      <c r="A34" s="15">
        <v>8</v>
      </c>
      <c r="B34" s="16" t="s">
        <v>36</v>
      </c>
      <c r="C34" s="16" t="s">
        <v>37</v>
      </c>
      <c r="D34" s="17">
        <v>3777.77</v>
      </c>
      <c r="E34" s="19"/>
      <c r="F34" s="19"/>
      <c r="G34" s="19"/>
      <c r="H34" s="17">
        <v>3777.77</v>
      </c>
      <c r="L34" s="14"/>
      <c r="M34" s="25"/>
    </row>
    <row r="35" spans="1:13" customFormat="1" ht="14.4" x14ac:dyDescent="0.3">
      <c r="A35" s="15">
        <v>9</v>
      </c>
      <c r="B35" s="16" t="s">
        <v>38</v>
      </c>
      <c r="C35" s="16" t="s">
        <v>39</v>
      </c>
      <c r="D35" s="19"/>
      <c r="E35" s="17">
        <v>9091.73</v>
      </c>
      <c r="F35" s="17">
        <v>1138.49</v>
      </c>
      <c r="G35" s="19"/>
      <c r="H35" s="17">
        <v>10230.219999999999</v>
      </c>
      <c r="L35" s="14"/>
      <c r="M35" s="25"/>
    </row>
    <row r="36" spans="1:13" customFormat="1" ht="20.399999999999999" x14ac:dyDescent="0.3">
      <c r="A36" s="15">
        <v>10</v>
      </c>
      <c r="B36" s="16" t="s">
        <v>40</v>
      </c>
      <c r="C36" s="16" t="s">
        <v>41</v>
      </c>
      <c r="D36" s="17">
        <v>2282.15</v>
      </c>
      <c r="E36" s="17">
        <v>33641.69</v>
      </c>
      <c r="F36" s="17">
        <v>1308.68</v>
      </c>
      <c r="G36" s="19"/>
      <c r="H36" s="17">
        <v>37232.519999999997</v>
      </c>
      <c r="L36" s="14"/>
      <c r="M36" s="25"/>
    </row>
    <row r="37" spans="1:13" customFormat="1" ht="14.4" x14ac:dyDescent="0.3">
      <c r="A37" s="20"/>
      <c r="B37" s="51" t="s">
        <v>42</v>
      </c>
      <c r="C37" s="52"/>
      <c r="D37" s="21">
        <f>SUM(D29:D36)</f>
        <v>800767.06</v>
      </c>
      <c r="E37" s="21">
        <f t="shared" ref="E37:H37" si="0">SUM(E29:E36)</f>
        <v>46363.89</v>
      </c>
      <c r="F37" s="21">
        <f t="shared" si="0"/>
        <v>11356.9</v>
      </c>
      <c r="G37" s="21"/>
      <c r="H37" s="21">
        <f t="shared" si="0"/>
        <v>858487.85000000021</v>
      </c>
      <c r="L37" s="14"/>
      <c r="M37" s="25" t="s">
        <v>42</v>
      </c>
    </row>
    <row r="38" spans="1:13" customFormat="1" ht="14.4" x14ac:dyDescent="0.3">
      <c r="A38" s="53" t="s">
        <v>43</v>
      </c>
      <c r="B38" s="54"/>
      <c r="C38" s="54"/>
      <c r="D38" s="54"/>
      <c r="E38" s="54"/>
      <c r="F38" s="54"/>
      <c r="G38" s="54"/>
      <c r="H38" s="55"/>
      <c r="L38" s="14" t="s">
        <v>43</v>
      </c>
      <c r="M38" s="25"/>
    </row>
    <row r="39" spans="1:13" customFormat="1" ht="14.4" x14ac:dyDescent="0.3">
      <c r="A39" s="15">
        <v>11</v>
      </c>
      <c r="B39" s="16" t="s">
        <v>44</v>
      </c>
      <c r="C39" s="16" t="s">
        <v>45</v>
      </c>
      <c r="D39" s="26">
        <v>1286.2</v>
      </c>
      <c r="E39" s="18">
        <v>418.76</v>
      </c>
      <c r="F39" s="18">
        <v>7.59</v>
      </c>
      <c r="G39" s="19"/>
      <c r="H39" s="17">
        <v>1712.55</v>
      </c>
      <c r="L39" s="14"/>
      <c r="M39" s="25"/>
    </row>
    <row r="40" spans="1:13" customFormat="1" ht="14.4" x14ac:dyDescent="0.3">
      <c r="A40" s="20"/>
      <c r="B40" s="51" t="s">
        <v>46</v>
      </c>
      <c r="C40" s="52"/>
      <c r="D40" s="27">
        <v>1286.2</v>
      </c>
      <c r="E40" s="22">
        <v>418.76</v>
      </c>
      <c r="F40" s="28">
        <v>7.59</v>
      </c>
      <c r="G40" s="23"/>
      <c r="H40" s="24">
        <v>1712.55</v>
      </c>
      <c r="L40" s="14"/>
      <c r="M40" s="25" t="s">
        <v>46</v>
      </c>
    </row>
    <row r="41" spans="1:13" customFormat="1" ht="14.4" x14ac:dyDescent="0.3">
      <c r="A41" s="53" t="s">
        <v>47</v>
      </c>
      <c r="B41" s="54"/>
      <c r="C41" s="54"/>
      <c r="D41" s="54"/>
      <c r="E41" s="54"/>
      <c r="F41" s="54"/>
      <c r="G41" s="54"/>
      <c r="H41" s="55"/>
      <c r="L41" s="14" t="s">
        <v>47</v>
      </c>
      <c r="M41" s="25"/>
    </row>
    <row r="42" spans="1:13" customFormat="1" ht="14.4" x14ac:dyDescent="0.3">
      <c r="A42" s="15">
        <v>12</v>
      </c>
      <c r="B42" s="16" t="s">
        <v>48</v>
      </c>
      <c r="C42" s="16" t="s">
        <v>49</v>
      </c>
      <c r="D42" s="19"/>
      <c r="E42" s="17">
        <v>2575.85</v>
      </c>
      <c r="F42" s="18">
        <v>774.95</v>
      </c>
      <c r="G42" s="19"/>
      <c r="H42" s="26">
        <v>3350.8</v>
      </c>
      <c r="L42" s="14"/>
      <c r="M42" s="25"/>
    </row>
    <row r="43" spans="1:13" customFormat="1" ht="14.4" x14ac:dyDescent="0.3">
      <c r="A43" s="15">
        <v>13</v>
      </c>
      <c r="B43" s="16" t="s">
        <v>50</v>
      </c>
      <c r="C43" s="16" t="s">
        <v>51</v>
      </c>
      <c r="D43" s="18">
        <v>100.18</v>
      </c>
      <c r="E43" s="18">
        <v>205.23</v>
      </c>
      <c r="F43" s="19"/>
      <c r="G43" s="19"/>
      <c r="H43" s="18">
        <v>305.41000000000003</v>
      </c>
      <c r="L43" s="14"/>
      <c r="M43" s="25"/>
    </row>
    <row r="44" spans="1:13" customFormat="1" ht="14.4" x14ac:dyDescent="0.3">
      <c r="A44" s="20"/>
      <c r="B44" s="51" t="s">
        <v>52</v>
      </c>
      <c r="C44" s="52"/>
      <c r="D44" s="22">
        <v>100.18</v>
      </c>
      <c r="E44" s="21">
        <v>2781.08</v>
      </c>
      <c r="F44" s="28">
        <v>774.95</v>
      </c>
      <c r="G44" s="23"/>
      <c r="H44" s="24">
        <v>3656.21</v>
      </c>
      <c r="L44" s="14"/>
      <c r="M44" s="25" t="s">
        <v>52</v>
      </c>
    </row>
    <row r="45" spans="1:13" customFormat="1" ht="14.4" x14ac:dyDescent="0.3">
      <c r="A45" s="53" t="s">
        <v>53</v>
      </c>
      <c r="B45" s="54"/>
      <c r="C45" s="54"/>
      <c r="D45" s="54"/>
      <c r="E45" s="54"/>
      <c r="F45" s="54"/>
      <c r="G45" s="54"/>
      <c r="H45" s="55"/>
      <c r="L45" s="14" t="s">
        <v>53</v>
      </c>
      <c r="M45" s="25"/>
    </row>
    <row r="46" spans="1:13" customFormat="1" ht="14.4" x14ac:dyDescent="0.3">
      <c r="A46" s="15">
        <v>14</v>
      </c>
      <c r="B46" s="16" t="s">
        <v>54</v>
      </c>
      <c r="C46" s="16" t="s">
        <v>55</v>
      </c>
      <c r="D46" s="17">
        <v>2633.76</v>
      </c>
      <c r="E46" s="18">
        <v>79.87</v>
      </c>
      <c r="F46" s="19"/>
      <c r="G46" s="19"/>
      <c r="H46" s="17">
        <v>2713.63</v>
      </c>
      <c r="L46" s="14"/>
      <c r="M46" s="25"/>
    </row>
    <row r="47" spans="1:13" customFormat="1" ht="14.4" x14ac:dyDescent="0.3">
      <c r="A47" s="15">
        <v>15</v>
      </c>
      <c r="B47" s="16" t="s">
        <v>56</v>
      </c>
      <c r="C47" s="16" t="s">
        <v>57</v>
      </c>
      <c r="D47" s="18">
        <v>285.08999999999997</v>
      </c>
      <c r="E47" s="18">
        <v>0.33</v>
      </c>
      <c r="F47" s="19"/>
      <c r="G47" s="19"/>
      <c r="H47" s="18">
        <v>285.42</v>
      </c>
      <c r="L47" s="14"/>
      <c r="M47" s="25"/>
    </row>
    <row r="48" spans="1:13" customFormat="1" ht="14.4" x14ac:dyDescent="0.3">
      <c r="A48" s="15">
        <v>16</v>
      </c>
      <c r="B48" s="16" t="s">
        <v>58</v>
      </c>
      <c r="C48" s="16" t="s">
        <v>59</v>
      </c>
      <c r="D48" s="26">
        <v>7698.8</v>
      </c>
      <c r="E48" s="18">
        <v>411.69</v>
      </c>
      <c r="F48" s="26">
        <v>3402.6</v>
      </c>
      <c r="G48" s="19"/>
      <c r="H48" s="17">
        <v>11513.09</v>
      </c>
      <c r="L48" s="14"/>
      <c r="M48" s="25"/>
    </row>
    <row r="49" spans="1:15" customFormat="1" ht="14.4" x14ac:dyDescent="0.3">
      <c r="A49" s="15">
        <v>17</v>
      </c>
      <c r="B49" s="16" t="s">
        <v>60</v>
      </c>
      <c r="C49" s="16" t="s">
        <v>61</v>
      </c>
      <c r="D49" s="18">
        <v>893.66</v>
      </c>
      <c r="E49" s="19"/>
      <c r="F49" s="19"/>
      <c r="G49" s="19"/>
      <c r="H49" s="18">
        <v>893.66</v>
      </c>
      <c r="L49" s="14"/>
      <c r="M49" s="25"/>
    </row>
    <row r="50" spans="1:15" customFormat="1" ht="21.6" x14ac:dyDescent="0.3">
      <c r="A50" s="20"/>
      <c r="B50" s="51" t="s">
        <v>62</v>
      </c>
      <c r="C50" s="52"/>
      <c r="D50" s="21">
        <v>11511.31</v>
      </c>
      <c r="E50" s="22">
        <v>491.89</v>
      </c>
      <c r="F50" s="29">
        <v>3402.6</v>
      </c>
      <c r="G50" s="23"/>
      <c r="H50" s="29">
        <v>15405.8</v>
      </c>
      <c r="L50" s="14"/>
      <c r="M50" s="25" t="s">
        <v>62</v>
      </c>
    </row>
    <row r="51" spans="1:15" customFormat="1" ht="14.4" x14ac:dyDescent="0.3">
      <c r="A51" s="53" t="s">
        <v>63</v>
      </c>
      <c r="B51" s="54"/>
      <c r="C51" s="54"/>
      <c r="D51" s="54"/>
      <c r="E51" s="54"/>
      <c r="F51" s="54"/>
      <c r="G51" s="54"/>
      <c r="H51" s="55"/>
      <c r="L51" s="14" t="s">
        <v>63</v>
      </c>
      <c r="M51" s="25"/>
    </row>
    <row r="52" spans="1:15" customFormat="1" ht="14.4" x14ac:dyDescent="0.3">
      <c r="A52" s="15">
        <v>18</v>
      </c>
      <c r="B52" s="16" t="s">
        <v>64</v>
      </c>
      <c r="C52" s="16" t="s">
        <v>65</v>
      </c>
      <c r="D52" s="17">
        <v>40170.92</v>
      </c>
      <c r="E52" s="19"/>
      <c r="F52" s="30">
        <v>105.3</v>
      </c>
      <c r="G52" s="19"/>
      <c r="H52" s="17">
        <v>40276.22</v>
      </c>
      <c r="L52" s="14"/>
      <c r="M52" s="25"/>
    </row>
    <row r="53" spans="1:15" customFormat="1" ht="14.4" x14ac:dyDescent="0.3">
      <c r="A53" s="20"/>
      <c r="B53" s="51" t="s">
        <v>66</v>
      </c>
      <c r="C53" s="52"/>
      <c r="D53" s="21">
        <v>40170.92</v>
      </c>
      <c r="E53" s="31"/>
      <c r="F53" s="32">
        <v>105.3</v>
      </c>
      <c r="G53" s="23"/>
      <c r="H53" s="24">
        <v>40276.22</v>
      </c>
      <c r="L53" s="14"/>
      <c r="M53" s="25" t="s">
        <v>66</v>
      </c>
    </row>
    <row r="54" spans="1:15" customFormat="1" ht="14.4" x14ac:dyDescent="0.3">
      <c r="A54" s="20"/>
      <c r="B54" s="47" t="s">
        <v>67</v>
      </c>
      <c r="C54" s="48"/>
      <c r="D54" s="21">
        <f>D27+D37+D40+D44+D50+D53</f>
        <v>862992.39000000013</v>
      </c>
      <c r="E54" s="21">
        <f>E27+E37+E40+E44+E50+E53</f>
        <v>50270.850000000006</v>
      </c>
      <c r="F54" s="21">
        <f>F27+F37+F40+F44+F50+F53</f>
        <v>15647.34</v>
      </c>
      <c r="G54" s="23"/>
      <c r="H54" s="21">
        <f>H27+H37+H40+H44+H50+H53</f>
        <v>928910.58000000019</v>
      </c>
      <c r="L54" s="14"/>
      <c r="M54" s="25"/>
      <c r="N54" s="33" t="s">
        <v>67</v>
      </c>
    </row>
    <row r="55" spans="1:15" customFormat="1" ht="14.4" x14ac:dyDescent="0.3">
      <c r="A55" s="53" t="s">
        <v>68</v>
      </c>
      <c r="B55" s="54"/>
      <c r="C55" s="54"/>
      <c r="D55" s="54"/>
      <c r="E55" s="54"/>
      <c r="F55" s="54"/>
      <c r="G55" s="54"/>
      <c r="H55" s="55"/>
      <c r="L55" s="14" t="s">
        <v>68</v>
      </c>
      <c r="M55" s="25"/>
      <c r="N55" s="33"/>
    </row>
    <row r="56" spans="1:15" customFormat="1" ht="20.399999999999999" x14ac:dyDescent="0.3">
      <c r="A56" s="15">
        <v>19</v>
      </c>
      <c r="B56" s="16" t="s">
        <v>69</v>
      </c>
      <c r="C56" s="16" t="s">
        <v>70</v>
      </c>
      <c r="D56" s="17">
        <f>D54*1.1%</f>
        <v>9492.9162900000028</v>
      </c>
      <c r="E56" s="30">
        <f>E54*1.1%</f>
        <v>552.97935000000007</v>
      </c>
      <c r="F56" s="19"/>
      <c r="G56" s="19"/>
      <c r="H56" s="71">
        <f>D56+E56</f>
        <v>10045.895640000002</v>
      </c>
      <c r="L56" s="14"/>
      <c r="M56" s="25"/>
      <c r="N56" s="33"/>
    </row>
    <row r="57" spans="1:15" customFormat="1" ht="14.4" x14ac:dyDescent="0.3">
      <c r="A57" s="20"/>
      <c r="B57" s="51" t="s">
        <v>71</v>
      </c>
      <c r="C57" s="52"/>
      <c r="D57" s="21">
        <f>D56</f>
        <v>9492.9162900000028</v>
      </c>
      <c r="E57" s="34">
        <f>E56</f>
        <v>552.97935000000007</v>
      </c>
      <c r="F57" s="23"/>
      <c r="G57" s="23"/>
      <c r="H57" s="24">
        <f>H56</f>
        <v>10045.895640000002</v>
      </c>
      <c r="L57" s="14"/>
      <c r="M57" s="25" t="s">
        <v>71</v>
      </c>
      <c r="N57" s="33"/>
    </row>
    <row r="58" spans="1:15" customFormat="1" ht="14.4" x14ac:dyDescent="0.3">
      <c r="A58" s="20"/>
      <c r="B58" s="47" t="s">
        <v>72</v>
      </c>
      <c r="C58" s="48"/>
      <c r="D58" s="21">
        <f>D54+D57</f>
        <v>872485.3062900001</v>
      </c>
      <c r="E58" s="21">
        <f>E54+E57</f>
        <v>50823.829350000007</v>
      </c>
      <c r="F58" s="21">
        <f>F54+F57</f>
        <v>15647.34</v>
      </c>
      <c r="G58" s="23"/>
      <c r="H58" s="21">
        <f>H54+H57</f>
        <v>938956.47564000019</v>
      </c>
      <c r="L58" s="14"/>
      <c r="M58" s="25"/>
      <c r="N58" s="33" t="s">
        <v>72</v>
      </c>
    </row>
    <row r="59" spans="1:15" customFormat="1" ht="14.4" x14ac:dyDescent="0.3">
      <c r="A59" s="53" t="s">
        <v>73</v>
      </c>
      <c r="B59" s="54"/>
      <c r="C59" s="54"/>
      <c r="D59" s="54"/>
      <c r="E59" s="54"/>
      <c r="F59" s="54"/>
      <c r="G59" s="54"/>
      <c r="H59" s="55"/>
      <c r="L59" s="14" t="s">
        <v>73</v>
      </c>
      <c r="M59" s="25"/>
      <c r="N59" s="33"/>
    </row>
    <row r="60" spans="1:15" customFormat="1" ht="20.399999999999999" x14ac:dyDescent="0.3">
      <c r="A60" s="15">
        <v>20</v>
      </c>
      <c r="B60" s="16" t="s">
        <v>74</v>
      </c>
      <c r="C60" s="16" t="s">
        <v>75</v>
      </c>
      <c r="D60" s="17">
        <f>D58*2.499%</f>
        <v>21803.407804187103</v>
      </c>
      <c r="E60" s="17">
        <f>E58*2.499%</f>
        <v>1270.0874954565002</v>
      </c>
      <c r="F60" s="19"/>
      <c r="G60" s="19"/>
      <c r="H60" s="71">
        <f>D60+E60+F60+G60</f>
        <v>23073.495299643604</v>
      </c>
      <c r="L60" s="14"/>
      <c r="M60" s="25"/>
      <c r="N60" s="33"/>
    </row>
    <row r="61" spans="1:15" customFormat="1" ht="20.399999999999999" x14ac:dyDescent="0.3">
      <c r="A61" s="15">
        <v>21</v>
      </c>
      <c r="B61" s="16" t="s">
        <v>76</v>
      </c>
      <c r="C61" s="16" t="s">
        <v>77</v>
      </c>
      <c r="D61" s="17">
        <f>D58*0.3%</f>
        <v>2617.4559188700005</v>
      </c>
      <c r="E61" s="17">
        <f>E58*0.3%</f>
        <v>152.47148805000003</v>
      </c>
      <c r="F61" s="19"/>
      <c r="G61" s="19"/>
      <c r="H61" s="17">
        <f t="shared" ref="H61:H67" si="1">D61+E61+F61+G61</f>
        <v>2769.9274069200005</v>
      </c>
      <c r="L61" s="14"/>
      <c r="M61" s="25"/>
      <c r="N61" s="33"/>
    </row>
    <row r="62" spans="1:15" customFormat="1" ht="14.4" x14ac:dyDescent="0.3">
      <c r="A62" s="15">
        <v>22</v>
      </c>
      <c r="B62" s="16" t="s">
        <v>78</v>
      </c>
      <c r="C62" s="16" t="s">
        <v>79</v>
      </c>
      <c r="D62" s="19"/>
      <c r="E62" s="19"/>
      <c r="F62" s="19"/>
      <c r="G62" s="17">
        <v>7021.49</v>
      </c>
      <c r="H62" s="71">
        <f t="shared" si="1"/>
        <v>7021.49</v>
      </c>
      <c r="L62" s="14"/>
      <c r="M62" s="25"/>
      <c r="N62" s="33"/>
    </row>
    <row r="63" spans="1:15" customFormat="1" ht="20.399999999999999" x14ac:dyDescent="0.3">
      <c r="A63" s="15">
        <v>23</v>
      </c>
      <c r="B63" s="16" t="s">
        <v>80</v>
      </c>
      <c r="C63" s="16" t="s">
        <v>81</v>
      </c>
      <c r="D63" s="19"/>
      <c r="E63" s="19"/>
      <c r="F63" s="19"/>
      <c r="G63" s="18">
        <v>10.06</v>
      </c>
      <c r="H63" s="17">
        <f t="shared" si="1"/>
        <v>10.06</v>
      </c>
      <c r="L63" s="14"/>
      <c r="M63" s="25"/>
      <c r="N63" s="33"/>
    </row>
    <row r="64" spans="1:15" customFormat="1" ht="30.6" x14ac:dyDescent="0.3">
      <c r="A64" s="15">
        <v>24</v>
      </c>
      <c r="B64" s="16" t="s">
        <v>80</v>
      </c>
      <c r="C64" s="16" t="s">
        <v>82</v>
      </c>
      <c r="D64" s="19"/>
      <c r="E64" s="19"/>
      <c r="F64" s="19"/>
      <c r="G64" s="18">
        <v>13.24</v>
      </c>
      <c r="H64" s="17">
        <f t="shared" si="1"/>
        <v>13.24</v>
      </c>
      <c r="L64" s="14"/>
      <c r="M64" s="25"/>
      <c r="N64" s="33"/>
      <c r="O64" s="72">
        <f>H61+H63+H64+H65+H66+H67</f>
        <v>8279.4074069199996</v>
      </c>
    </row>
    <row r="65" spans="1:14" customFormat="1" ht="20.399999999999999" x14ac:dyDescent="0.3">
      <c r="A65" s="15">
        <v>25</v>
      </c>
      <c r="B65" s="16" t="s">
        <v>83</v>
      </c>
      <c r="C65" s="16" t="s">
        <v>84</v>
      </c>
      <c r="D65" s="19"/>
      <c r="E65" s="19"/>
      <c r="F65" s="19"/>
      <c r="G65" s="18">
        <v>8.7200000000000006</v>
      </c>
      <c r="H65" s="17">
        <f t="shared" si="1"/>
        <v>8.7200000000000006</v>
      </c>
      <c r="L65" s="14"/>
      <c r="M65" s="25"/>
      <c r="N65" s="33"/>
    </row>
    <row r="66" spans="1:14" customFormat="1" ht="30.6" x14ac:dyDescent="0.3">
      <c r="A66" s="15">
        <v>26</v>
      </c>
      <c r="B66" s="16" t="s">
        <v>83</v>
      </c>
      <c r="C66" s="16" t="s">
        <v>85</v>
      </c>
      <c r="D66" s="19"/>
      <c r="E66" s="19"/>
      <c r="F66" s="19"/>
      <c r="G66" s="26">
        <v>1104.0999999999999</v>
      </c>
      <c r="H66" s="17">
        <f t="shared" si="1"/>
        <v>1104.0999999999999</v>
      </c>
      <c r="L66" s="14"/>
      <c r="M66" s="25"/>
      <c r="N66" s="33"/>
    </row>
    <row r="67" spans="1:14" customFormat="1" ht="20.399999999999999" x14ac:dyDescent="0.3">
      <c r="A67" s="15">
        <v>27</v>
      </c>
      <c r="B67" s="16" t="s">
        <v>86</v>
      </c>
      <c r="C67" s="16" t="s">
        <v>87</v>
      </c>
      <c r="D67" s="19"/>
      <c r="E67" s="19"/>
      <c r="F67" s="19"/>
      <c r="G67" s="17">
        <v>4373.3599999999997</v>
      </c>
      <c r="H67" s="17">
        <f t="shared" si="1"/>
        <v>4373.3599999999997</v>
      </c>
      <c r="L67" s="14"/>
      <c r="M67" s="25"/>
      <c r="N67" s="33"/>
    </row>
    <row r="68" spans="1:14" customFormat="1" ht="14.4" x14ac:dyDescent="0.3">
      <c r="A68" s="20"/>
      <c r="B68" s="51" t="s">
        <v>88</v>
      </c>
      <c r="C68" s="52"/>
      <c r="D68" s="21">
        <f>SUM(D60:D67)</f>
        <v>24420.863723057104</v>
      </c>
      <c r="E68" s="21">
        <f>SUM(E60:E67)</f>
        <v>1422.5589835065002</v>
      </c>
      <c r="F68" s="21">
        <f>SUM(F60:F67)</f>
        <v>0</v>
      </c>
      <c r="G68" s="21">
        <f>SUM(G60:G67)</f>
        <v>12530.970000000001</v>
      </c>
      <c r="H68" s="24">
        <f>SUM(H60:H67)</f>
        <v>38374.392706563602</v>
      </c>
      <c r="L68" s="14"/>
      <c r="M68" s="25" t="s">
        <v>88</v>
      </c>
      <c r="N68" s="33"/>
    </row>
    <row r="69" spans="1:14" customFormat="1" ht="14.4" x14ac:dyDescent="0.3">
      <c r="A69" s="20"/>
      <c r="B69" s="47" t="s">
        <v>89</v>
      </c>
      <c r="C69" s="48"/>
      <c r="D69" s="21">
        <f>D58+D68</f>
        <v>896906.17001305718</v>
      </c>
      <c r="E69" s="21">
        <f>E58+E68</f>
        <v>52246.388333506504</v>
      </c>
      <c r="F69" s="21">
        <f>F58+F68</f>
        <v>15647.34</v>
      </c>
      <c r="G69" s="21">
        <f>G58+G68</f>
        <v>12530.970000000001</v>
      </c>
      <c r="H69" s="21">
        <f>H58+H68</f>
        <v>977330.86834656377</v>
      </c>
      <c r="L69" s="14"/>
      <c r="M69" s="25"/>
      <c r="N69" s="33" t="s">
        <v>89</v>
      </c>
    </row>
    <row r="70" spans="1:14" customFormat="1" ht="48.6" x14ac:dyDescent="0.3">
      <c r="A70" s="53" t="s">
        <v>90</v>
      </c>
      <c r="B70" s="54"/>
      <c r="C70" s="54"/>
      <c r="D70" s="54"/>
      <c r="E70" s="54"/>
      <c r="F70" s="54"/>
      <c r="G70" s="54"/>
      <c r="H70" s="55"/>
      <c r="L70" s="14" t="s">
        <v>90</v>
      </c>
      <c r="M70" s="25"/>
      <c r="N70" s="33"/>
    </row>
    <row r="71" spans="1:14" customFormat="1" ht="103.2" x14ac:dyDescent="0.3">
      <c r="A71" s="20"/>
      <c r="B71" s="51" t="s">
        <v>91</v>
      </c>
      <c r="C71" s="52"/>
      <c r="D71" s="31"/>
      <c r="E71" s="31"/>
      <c r="F71" s="23"/>
      <c r="G71" s="23"/>
      <c r="H71" s="23"/>
      <c r="L71" s="14"/>
      <c r="M71" s="25" t="s">
        <v>91</v>
      </c>
      <c r="N71" s="33"/>
    </row>
    <row r="72" spans="1:14" customFormat="1" ht="14.4" x14ac:dyDescent="0.3">
      <c r="A72" s="20"/>
      <c r="B72" s="47" t="s">
        <v>92</v>
      </c>
      <c r="C72" s="48"/>
      <c r="D72" s="21">
        <f>D69</f>
        <v>896906.17001305718</v>
      </c>
      <c r="E72" s="27">
        <f>E69</f>
        <v>52246.388333506504</v>
      </c>
      <c r="F72" s="24">
        <f>F69</f>
        <v>15647.34</v>
      </c>
      <c r="G72" s="24">
        <f>G69</f>
        <v>12530.970000000001</v>
      </c>
      <c r="H72" s="24">
        <f>H69</f>
        <v>977330.86834656377</v>
      </c>
      <c r="L72" s="14"/>
      <c r="M72" s="25"/>
      <c r="N72" s="33" t="s">
        <v>92</v>
      </c>
    </row>
    <row r="73" spans="1:14" customFormat="1" ht="14.4" x14ac:dyDescent="0.3">
      <c r="A73" s="53" t="s">
        <v>93</v>
      </c>
      <c r="B73" s="54"/>
      <c r="C73" s="54"/>
      <c r="D73" s="54"/>
      <c r="E73" s="54"/>
      <c r="F73" s="54"/>
      <c r="G73" s="54"/>
      <c r="H73" s="55"/>
      <c r="L73" s="14" t="s">
        <v>93</v>
      </c>
      <c r="M73" s="25"/>
      <c r="N73" s="33"/>
    </row>
    <row r="74" spans="1:14" customFormat="1" ht="30.6" x14ac:dyDescent="0.3">
      <c r="A74" s="15">
        <v>31</v>
      </c>
      <c r="B74" s="16" t="s">
        <v>94</v>
      </c>
      <c r="C74" s="16" t="s">
        <v>95</v>
      </c>
      <c r="D74" s="17">
        <f>D72*2%</f>
        <v>17938.123400261145</v>
      </c>
      <c r="E74" s="17">
        <f t="shared" ref="E74:G74" si="2">E72*2%</f>
        <v>1044.92776667013</v>
      </c>
      <c r="F74" s="17">
        <f t="shared" si="2"/>
        <v>312.9468</v>
      </c>
      <c r="G74" s="17">
        <f t="shared" si="2"/>
        <v>250.61940000000004</v>
      </c>
      <c r="H74" s="71">
        <f>SUM(D74:G74)</f>
        <v>19546.617366931278</v>
      </c>
      <c r="L74" s="14"/>
      <c r="M74" s="25"/>
      <c r="N74" s="33"/>
    </row>
    <row r="75" spans="1:14" customFormat="1" ht="14.4" x14ac:dyDescent="0.3">
      <c r="A75" s="20"/>
      <c r="B75" s="51" t="s">
        <v>96</v>
      </c>
      <c r="C75" s="52"/>
      <c r="D75" s="21">
        <f>D74</f>
        <v>17938.123400261145</v>
      </c>
      <c r="E75" s="21">
        <f>E74</f>
        <v>1044.92776667013</v>
      </c>
      <c r="F75" s="21">
        <f>F74</f>
        <v>312.9468</v>
      </c>
      <c r="G75" s="21">
        <f>G74</f>
        <v>250.61940000000004</v>
      </c>
      <c r="H75" s="24">
        <f>SUM(D75:G75)</f>
        <v>19546.617366931278</v>
      </c>
      <c r="L75" s="14"/>
      <c r="M75" s="25" t="s">
        <v>96</v>
      </c>
      <c r="N75" s="33"/>
    </row>
    <row r="76" spans="1:14" customFormat="1" ht="14.4" x14ac:dyDescent="0.3">
      <c r="A76" s="20"/>
      <c r="B76" s="47" t="s">
        <v>97</v>
      </c>
      <c r="C76" s="48"/>
      <c r="D76" s="27">
        <f>D72+D75</f>
        <v>914844.29341331834</v>
      </c>
      <c r="E76" s="27">
        <f t="shared" ref="E76:G76" si="3">E72+E75</f>
        <v>53291.316100176635</v>
      </c>
      <c r="F76" s="27">
        <f t="shared" si="3"/>
        <v>15960.2868</v>
      </c>
      <c r="G76" s="27">
        <f t="shared" si="3"/>
        <v>12781.589400000001</v>
      </c>
      <c r="H76" s="24">
        <f>SUM(D76:G76)</f>
        <v>996877.48571349506</v>
      </c>
      <c r="L76" s="14"/>
      <c r="M76" s="25"/>
      <c r="N76" s="33" t="s">
        <v>97</v>
      </c>
    </row>
    <row r="77" spans="1:14" customFormat="1" ht="14.4" x14ac:dyDescent="0.3">
      <c r="A77" s="53" t="s">
        <v>98</v>
      </c>
      <c r="B77" s="54"/>
      <c r="C77" s="54"/>
      <c r="D77" s="54"/>
      <c r="E77" s="54"/>
      <c r="F77" s="54"/>
      <c r="G77" s="54"/>
      <c r="H77" s="55"/>
      <c r="L77" s="14" t="s">
        <v>98</v>
      </c>
      <c r="M77" s="25"/>
      <c r="N77" s="33"/>
    </row>
    <row r="78" spans="1:14" customFormat="1" ht="14.4" x14ac:dyDescent="0.3">
      <c r="A78" s="15">
        <v>32</v>
      </c>
      <c r="B78" s="16" t="s">
        <v>99</v>
      </c>
      <c r="C78" s="16" t="s">
        <v>100</v>
      </c>
      <c r="D78" s="17">
        <f>D76*20%</f>
        <v>182968.85868266367</v>
      </c>
      <c r="E78" s="17">
        <f t="shared" ref="E78:H78" si="4">E76*20%</f>
        <v>10658.263220035327</v>
      </c>
      <c r="F78" s="17">
        <f t="shared" si="4"/>
        <v>3192.0573600000002</v>
      </c>
      <c r="G78" s="17">
        <f t="shared" si="4"/>
        <v>2556.3178800000005</v>
      </c>
      <c r="H78" s="17">
        <f t="shared" si="4"/>
        <v>199375.49714269902</v>
      </c>
      <c r="L78" s="14"/>
      <c r="M78" s="25"/>
      <c r="N78" s="33"/>
    </row>
    <row r="79" spans="1:14" customFormat="1" ht="14.4" x14ac:dyDescent="0.3">
      <c r="A79" s="20"/>
      <c r="B79" s="51" t="s">
        <v>101</v>
      </c>
      <c r="C79" s="52"/>
      <c r="D79" s="21">
        <f>D78</f>
        <v>182968.85868266367</v>
      </c>
      <c r="E79" s="21">
        <f t="shared" ref="E79:H79" si="5">E78</f>
        <v>10658.263220035327</v>
      </c>
      <c r="F79" s="21">
        <f t="shared" si="5"/>
        <v>3192.0573600000002</v>
      </c>
      <c r="G79" s="21">
        <f t="shared" si="5"/>
        <v>2556.3178800000005</v>
      </c>
      <c r="H79" s="21">
        <f t="shared" si="5"/>
        <v>199375.49714269902</v>
      </c>
      <c r="L79" s="14"/>
      <c r="M79" s="25" t="s">
        <v>101</v>
      </c>
      <c r="N79" s="33"/>
    </row>
    <row r="80" spans="1:14" customFormat="1" ht="14.4" x14ac:dyDescent="0.3">
      <c r="A80" s="20"/>
      <c r="B80" s="47" t="s">
        <v>102</v>
      </c>
      <c r="C80" s="48"/>
      <c r="D80" s="21">
        <f>D76+D79</f>
        <v>1097813.1520959821</v>
      </c>
      <c r="E80" s="21">
        <f t="shared" ref="E80:H80" si="6">E76+E79</f>
        <v>63949.57932021196</v>
      </c>
      <c r="F80" s="21">
        <f t="shared" si="6"/>
        <v>19152.344160000001</v>
      </c>
      <c r="G80" s="21">
        <f t="shared" si="6"/>
        <v>15337.907280000001</v>
      </c>
      <c r="H80" s="21">
        <f t="shared" si="6"/>
        <v>1196252.982856194</v>
      </c>
      <c r="L80" s="14"/>
      <c r="M80" s="25"/>
      <c r="N80" s="33" t="s">
        <v>102</v>
      </c>
    </row>
    <row r="82" spans="1:8" ht="19.2" customHeight="1" x14ac:dyDescent="0.3">
      <c r="A82" s="49" t="s">
        <v>103</v>
      </c>
      <c r="B82" s="50"/>
      <c r="C82" s="50"/>
      <c r="D82" s="50"/>
      <c r="E82" s="50"/>
      <c r="F82" s="50"/>
      <c r="G82" s="50"/>
      <c r="H82" s="50"/>
    </row>
    <row r="85" spans="1:8" ht="17.25" customHeight="1" x14ac:dyDescent="0.25">
      <c r="A85" s="46" t="s">
        <v>113</v>
      </c>
      <c r="B85" s="46"/>
      <c r="C85" s="46"/>
      <c r="D85" s="46"/>
      <c r="E85" s="46"/>
      <c r="F85" s="46"/>
      <c r="G85" s="46"/>
      <c r="H85" s="46"/>
    </row>
    <row r="87" spans="1:8" customFormat="1" ht="68.400000000000006" x14ac:dyDescent="0.3">
      <c r="A87" s="38" t="s">
        <v>104</v>
      </c>
      <c r="B87" s="35" t="s">
        <v>105</v>
      </c>
      <c r="C87" s="39" t="s">
        <v>107</v>
      </c>
      <c r="D87" s="35" t="s">
        <v>108</v>
      </c>
      <c r="E87" s="35" t="s">
        <v>109</v>
      </c>
      <c r="F87" s="35" t="s">
        <v>110</v>
      </c>
      <c r="G87" s="39" t="s">
        <v>111</v>
      </c>
    </row>
    <row r="88" spans="1:8" ht="58.2" customHeight="1" x14ac:dyDescent="0.2">
      <c r="A88" s="36" t="s">
        <v>106</v>
      </c>
      <c r="B88" s="37">
        <v>11675.5</v>
      </c>
      <c r="C88" s="62">
        <f>B89/B88</f>
        <v>0.30182861547685325</v>
      </c>
      <c r="D88" s="40">
        <f>D69+E69+G69</f>
        <v>961683.52834656369</v>
      </c>
      <c r="E88" s="40">
        <f>F69</f>
        <v>15647.34</v>
      </c>
      <c r="F88" s="41">
        <f>H75</f>
        <v>19546.617366931278</v>
      </c>
      <c r="G88" s="41">
        <f>SUM(D88:F88)</f>
        <v>996877.48571349494</v>
      </c>
    </row>
    <row r="89" spans="1:8" ht="70.5" customHeight="1" x14ac:dyDescent="0.2">
      <c r="A89" s="36" t="s">
        <v>114</v>
      </c>
      <c r="B89" s="37">
        <v>3524</v>
      </c>
      <c r="C89" s="63"/>
      <c r="D89" s="40">
        <f>D88/B88*B89</f>
        <v>290263.60788773844</v>
      </c>
      <c r="E89" s="40">
        <f>E88/B88*B89</f>
        <v>4722.8149680955848</v>
      </c>
      <c r="F89" s="40">
        <f>F88/B88*B89</f>
        <v>5899.728457116682</v>
      </c>
      <c r="G89" s="41">
        <f>SUM(D89:F89)</f>
        <v>300886.15131295071</v>
      </c>
    </row>
    <row r="91" spans="1:8" ht="11.25" customHeight="1" x14ac:dyDescent="0.2">
      <c r="B91" s="45"/>
    </row>
    <row r="92" spans="1:8" s="44" customFormat="1" ht="32.4" customHeight="1" x14ac:dyDescent="0.35">
      <c r="A92" s="42"/>
      <c r="B92" s="42" t="s">
        <v>115</v>
      </c>
      <c r="C92" s="42"/>
      <c r="D92" s="42"/>
      <c r="E92" s="43"/>
      <c r="F92" s="42"/>
      <c r="G92" s="42"/>
    </row>
    <row r="93" spans="1:8" s="44" customFormat="1" ht="10.5" customHeight="1" x14ac:dyDescent="0.35">
      <c r="A93" s="42"/>
      <c r="B93" s="42"/>
      <c r="C93" s="42"/>
      <c r="D93" s="42"/>
      <c r="E93" s="42"/>
      <c r="F93" s="42"/>
      <c r="G93" s="42"/>
    </row>
    <row r="94" spans="1:8" s="44" customFormat="1" ht="20.399999999999999" x14ac:dyDescent="0.35">
      <c r="A94" s="42"/>
      <c r="B94" s="42" t="s">
        <v>112</v>
      </c>
      <c r="C94" s="42"/>
      <c r="D94" s="42"/>
      <c r="E94" s="42"/>
      <c r="F94" s="42"/>
      <c r="G94" s="42"/>
    </row>
  </sheetData>
  <mergeCells count="48">
    <mergeCell ref="C88:C89"/>
    <mergeCell ref="C4:G4"/>
    <mergeCell ref="C5:G5"/>
    <mergeCell ref="C9:G9"/>
    <mergeCell ref="C10:G10"/>
    <mergeCell ref="B12:G12"/>
    <mergeCell ref="B16:G16"/>
    <mergeCell ref="B17:G17"/>
    <mergeCell ref="B19:G19"/>
    <mergeCell ref="A25:H25"/>
    <mergeCell ref="B27:C27"/>
    <mergeCell ref="A28:H28"/>
    <mergeCell ref="B37:C37"/>
    <mergeCell ref="A38:H38"/>
    <mergeCell ref="B40:C40"/>
    <mergeCell ref="A41:H41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B44:C44"/>
    <mergeCell ref="A45:H45"/>
    <mergeCell ref="B50:C50"/>
    <mergeCell ref="A51:H51"/>
    <mergeCell ref="B53:C53"/>
    <mergeCell ref="B54:C54"/>
    <mergeCell ref="A55:H55"/>
    <mergeCell ref="B57:C57"/>
    <mergeCell ref="B58:C58"/>
    <mergeCell ref="A59:H59"/>
    <mergeCell ref="B68:C68"/>
    <mergeCell ref="B69:C69"/>
    <mergeCell ref="A70:H70"/>
    <mergeCell ref="A77:H77"/>
    <mergeCell ref="B79:C79"/>
    <mergeCell ref="A85:H85"/>
    <mergeCell ref="B80:C80"/>
    <mergeCell ref="A82:H82"/>
    <mergeCell ref="B71:C71"/>
    <mergeCell ref="B72:C72"/>
    <mergeCell ref="A73:H73"/>
    <mergeCell ref="B75:C75"/>
    <mergeCell ref="B76:C7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fitToHeight="3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ССР 1-2023 - ССРСС по Методике </vt:lpstr>
      <vt:lpstr>'ССР 1-2023 - ССРСС по Методике '!Заголовки_для_печати</vt:lpstr>
      <vt:lpstr>'ССР 1-2023 - ССРСС по Методике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AcerUser</dc:creator>
  <cp:lastModifiedBy>wlenya@list.ru</cp:lastModifiedBy>
  <cp:lastPrinted>2024-04-02T09:16:16Z</cp:lastPrinted>
  <dcterms:created xsi:type="dcterms:W3CDTF">2020-09-30T08:50:27Z</dcterms:created>
  <dcterms:modified xsi:type="dcterms:W3CDTF">2024-05-17T07:11:50Z</dcterms:modified>
</cp:coreProperties>
</file>