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Юрист\2024\3 кв\9 МКД на пионерской\В УГЗ МКД Пионерская\НМЦК\"/>
    </mc:Choice>
  </mc:AlternateContent>
  <bookViews>
    <workbookView xWindow="0" yWindow="0" windowWidth="28800" windowHeight="11895"/>
  </bookViews>
  <sheets>
    <sheet name="Sheet1" sheetId="1" r:id="rId1"/>
  </sheets>
  <definedNames>
    <definedName name="_xlnm.Print_Area" localSheetId="0">Sheet1!$A$1:$G$138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" i="1" l="1"/>
  <c r="G48" i="1"/>
  <c r="D33" i="1" l="1"/>
  <c r="D32" i="1"/>
  <c r="D31" i="1"/>
  <c r="D30" i="1"/>
  <c r="E102" i="1"/>
  <c r="D67" i="1"/>
  <c r="E30" i="1" l="1"/>
  <c r="E31" i="1"/>
  <c r="E32" i="1"/>
  <c r="E33" i="1"/>
  <c r="F33" i="1"/>
  <c r="F32" i="1"/>
  <c r="F31" i="1"/>
  <c r="E83" i="1"/>
  <c r="E70" i="1"/>
  <c r="E71" i="1"/>
  <c r="C30" i="1" l="1"/>
  <c r="C35" i="1" l="1"/>
  <c r="E126" i="1" l="1"/>
  <c r="E108" i="1" l="1"/>
  <c r="E107" i="1"/>
  <c r="D41" i="1" l="1"/>
  <c r="D37" i="1"/>
  <c r="D40" i="1"/>
  <c r="D36" i="1"/>
  <c r="D39" i="1"/>
  <c r="D38" i="1"/>
  <c r="D35" i="1"/>
  <c r="E35" i="1" s="1"/>
  <c r="F30" i="1"/>
  <c r="G35" i="1" l="1"/>
  <c r="C34" i="1"/>
  <c r="C43" i="1" s="1"/>
  <c r="E41" i="1" l="1"/>
  <c r="G41" i="1" s="1"/>
  <c r="E40" i="1"/>
  <c r="G40" i="1" s="1"/>
  <c r="E39" i="1"/>
  <c r="G39" i="1" s="1"/>
  <c r="E38" i="1"/>
  <c r="G38" i="1" s="1"/>
  <c r="E37" i="1"/>
  <c r="G37" i="1" s="1"/>
  <c r="E36" i="1"/>
  <c r="G36" i="1" l="1"/>
  <c r="G42" i="1" s="1"/>
  <c r="E42" i="1"/>
  <c r="G47" i="1" l="1"/>
  <c r="C44" i="1"/>
  <c r="G31" i="1"/>
  <c r="G32" i="1"/>
  <c r="G33" i="1"/>
  <c r="E34" i="1" l="1"/>
  <c r="G30" i="1"/>
  <c r="G34" i="1" s="1"/>
  <c r="H46" i="1" l="1"/>
  <c r="I46" i="1" s="1"/>
  <c r="G46" i="1" s="1"/>
  <c r="G43" i="1"/>
  <c r="G44" i="1" s="1"/>
  <c r="G45" i="1" s="1"/>
  <c r="E43" i="1" l="1"/>
  <c r="E44" i="1" s="1"/>
</calcChain>
</file>

<file path=xl/sharedStrings.xml><?xml version="1.0" encoding="utf-8"?>
<sst xmlns="http://schemas.openxmlformats.org/spreadsheetml/2006/main" count="135" uniqueCount="112">
  <si>
    <t>УТВЕРЖДАЮ:</t>
  </si>
  <si>
    <t>Основания для расчета:</t>
  </si>
  <si>
    <t>№ п/п</t>
  </si>
  <si>
    <t>Наименование работ и затрат</t>
  </si>
  <si>
    <t xml:space="preserve">Индекс фактической инфляции </t>
  </si>
  <si>
    <t>Индекс прогнозной инфляции на период выполнения работ</t>
  </si>
  <si>
    <t>по объекту: текущему ремонту спортивных залов ГБОУ НАО "Средняя школа №3"</t>
  </si>
  <si>
    <t>Проверил:                                                               _________________/                                    /</t>
  </si>
  <si>
    <t>выполнение работ по текущему ремонту спортивных залов</t>
  </si>
  <si>
    <t>"______ " ____________________2024 г.</t>
  </si>
  <si>
    <t>И.о. директора КУ НАО "ЦСЗ"__________________</t>
  </si>
  <si>
    <t>Уровень цен утверждённой сметной документации</t>
  </si>
  <si>
    <t>Дата формирования НМЦК</t>
  </si>
  <si>
    <t xml:space="preserve">Начало строительства </t>
  </si>
  <si>
    <t>Окончание строительства</t>
  </si>
  <si>
    <t>Продолжительность строительства</t>
  </si>
  <si>
    <t>1. Расчет индекса фактической инфляции с использованием ИПЦ Росстата (РФ)</t>
  </si>
  <si>
    <t>Итого индекс фактической инфляции:</t>
  </si>
  <si>
    <t>2. Расчет индекса прогнозной инфляции</t>
  </si>
  <si>
    <t>Годовые индексы прогнозной инфляции:</t>
  </si>
  <si>
    <t>на 2024 год</t>
  </si>
  <si>
    <t>на 2025 год</t>
  </si>
  <si>
    <t>Ежемесячные индексы прогнозной инфляции:</t>
  </si>
  <si>
    <t>Индексы прогнозной инфляции на период исполнения контракта:</t>
  </si>
  <si>
    <t>К на 2024 год</t>
  </si>
  <si>
    <t>К на 2025 год</t>
  </si>
  <si>
    <t>¹²√1,053</t>
  </si>
  <si>
    <t>¹²√1,048</t>
  </si>
  <si>
    <t>3.Нормативные затраты по подготовке проектной документации для строительства и реконструкции объектов жилищно-гражданского назначения (приказ Минстроя РФ от 28.11.2023 № 848/пр)</t>
  </si>
  <si>
    <t>Выполнение инженерных изысканий</t>
  </si>
  <si>
    <t>Разработка проектной документации</t>
  </si>
  <si>
    <t>Государственная экспертиза проектной документации</t>
  </si>
  <si>
    <t xml:space="preserve">Санитарно-эпидемиологическая экспертиза проектной документации </t>
  </si>
  <si>
    <t>Итого проектно-изыскаткльные работы без учета  НДС</t>
  </si>
  <si>
    <r>
      <rPr>
        <b/>
        <sz val="10"/>
        <rFont val="Arial Cyr"/>
        <charset val="204"/>
      </rPr>
      <t>Примечание</t>
    </r>
    <r>
      <rPr>
        <sz val="10"/>
        <rFont val="Arial Cyr"/>
      </rPr>
      <t>: Расчет выполнен по объекту-аналогу, стоимость строительства подлежит корректировке по результатам проектирования и положительного заключения государственной экспертизы</t>
    </r>
  </si>
  <si>
    <t>I квартал 2023 (Март 2023)</t>
  </si>
  <si>
    <t>Доля сметной стоимости, подлежащая выполнению в 2024г</t>
  </si>
  <si>
    <t>индексы-дефляторы Минэкономразвития России "Инвестиции в основной капитал (капитальные вложения)" (Прогноз социально-экономического развития Российской Федерации на
2024 год и на плановый период 2025 и 2026 годов от 22.09.2023)https://www.economy.gov.ru/material/directions/makroec/prognozy_socialno_ekonomicheskogo_razvitiya/prognoz_socialno_ekonomicheskogo_razvitiya_rf_na_2024_god_i_na_planovyy_period_20
25_i_2026_g</t>
  </si>
  <si>
    <t>на 2026 год</t>
  </si>
  <si>
    <t>¹²√1,046</t>
  </si>
  <si>
    <t>К на 2026 год</t>
  </si>
  <si>
    <t>Строительно-монтажные работы</t>
  </si>
  <si>
    <t xml:space="preserve">Стоимость оборудования </t>
  </si>
  <si>
    <t xml:space="preserve">Пусконаладочные работы </t>
  </si>
  <si>
    <t xml:space="preserve">Удорожание работ в зимнее время </t>
  </si>
  <si>
    <t xml:space="preserve">Иные прочие работы и затраты </t>
  </si>
  <si>
    <t xml:space="preserve">Временные здания и сооружения </t>
  </si>
  <si>
    <t>Резерв средств на непредвиденные работы и затраты 2%</t>
  </si>
  <si>
    <t>Стоимость строительства без учета НДС</t>
  </si>
  <si>
    <t>НДС (20%)</t>
  </si>
  <si>
    <t>Стоимость с учетом НДС</t>
  </si>
  <si>
    <t>Итого по расчету</t>
  </si>
  <si>
    <t>Доля сметной стоимости, подлежащая выполнению в 2024г(2 месяцев/14 месяцев)</t>
  </si>
  <si>
    <t>Доля сметной стоимости, подлежащая выполнению в 2025г. (12 месяцев/14месяцев)</t>
  </si>
  <si>
    <t xml:space="preserve">Доля сметной стоимости, подлежащая выполнению в 2025г. </t>
  </si>
  <si>
    <t>Доля сметной стоимости, подлежащая выполнению в 2026г. (11,5 месяцев/22,5месяцев)</t>
  </si>
  <si>
    <t>Доля сметной стоимости, подлежащая выполнению в 2027г. (11 месяцев/22,5месяцев)</t>
  </si>
  <si>
    <t xml:space="preserve">на 2027 год </t>
  </si>
  <si>
    <t>на 2027год</t>
  </si>
  <si>
    <t>К на 2027 год</t>
  </si>
  <si>
    <r>
      <t>1,053*(1,0039</t>
    </r>
    <r>
      <rPr>
        <vertAlign val="superscript"/>
        <sz val="10"/>
        <rFont val="Arial Cyr"/>
        <charset val="204"/>
      </rPr>
      <t>6</t>
    </r>
    <r>
      <rPr>
        <sz val="10"/>
        <rFont val="Arial Cyr"/>
        <charset val="204"/>
      </rPr>
      <t>+1,048)/2</t>
    </r>
  </si>
  <si>
    <t>1,053*1,048*(1,0038+1,046)/2</t>
  </si>
  <si>
    <r>
      <t>1,053*1,048*1,046*(1,0038+1,0038</t>
    </r>
    <r>
      <rPr>
        <vertAlign val="superscript"/>
        <sz val="10"/>
        <rFont val="Arial Cyr"/>
        <charset val="204"/>
      </rPr>
      <t>10</t>
    </r>
    <r>
      <rPr>
        <sz val="10"/>
        <rFont val="Arial Cyr"/>
        <charset val="204"/>
      </rPr>
      <t>)/2</t>
    </r>
  </si>
  <si>
    <t>0*1,0287+0*1,0909+0,51*1,131+0,49*1,1787</t>
  </si>
  <si>
    <t>«Многоквартирный дом в районе ул. Пионерская в г. Нарьян-Маре»</t>
  </si>
  <si>
    <t>2. Приказ ФБУЗ "Центр гигиены и эпидемиологии в Архангельской области и Ненецком автономном округе" от 30.10.2023г. № 341 - ОС</t>
  </si>
  <si>
    <t>4. Заключение государственной экспертизы по объекту-аналогу «Многоквартирный жилой дом по ул. Хатанзейского» от 25.05.2023г. №83-1-1-2-028096-2023</t>
  </si>
  <si>
    <t>1. Техническое задание на проектирование и строительство объекта «Многоквартирный жилой дом в районе ул. Пионерская в г. Нарьян-Маре»</t>
  </si>
  <si>
    <t>Стоимость работ в ценах на дату формирования начальной (максимальной) цены контракта I квартал 2024г., руб.</t>
  </si>
  <si>
    <t>Начальная (максимальная) цена контракта с учетом прогнозного индекса инфляции на период выполнения работ, руб.</t>
  </si>
  <si>
    <t>Стоимость работ в ценах на дату утверждения сметной документации, руб.</t>
  </si>
  <si>
    <t>5. Сводный сметный расчет по объекту-аналогу «Многоквартирный жилой дом по ул. Хатанзейского»</t>
  </si>
  <si>
    <t>6. Смета 12-01 Проектные работы</t>
  </si>
  <si>
    <t>7. Смета 12-02 Инженерно-геодезические работы</t>
  </si>
  <si>
    <t>8. Смета 12-03 Инженерно-геологические и инженерно-экологические изыскания</t>
  </si>
  <si>
    <t>9. Смета 12-04 Инженерно-гидрометеорологические изыскания</t>
  </si>
  <si>
    <t>10. Смета 12-05 Археологическое исследование</t>
  </si>
  <si>
    <t>11. Расчет платы за проведение государственной экспертизы проектной документации</t>
  </si>
  <si>
    <t>12. Приказ Минстроя РФ от 21.08.2023 № 604/пр</t>
  </si>
  <si>
    <t>индекс фактической инфляции за апрель 2024 г. на момент формирования расчета не представлен на официальном сайте Росстата, в связи с чем за указанный период индекс фактической инфляции принимаем равным индексу марта 2024:</t>
  </si>
  <si>
    <t xml:space="preserve"> </t>
  </si>
  <si>
    <t>проектирование, в т.ч НДС 20%</t>
  </si>
  <si>
    <t>строительство, в т.ч. НДС 20%</t>
  </si>
  <si>
    <t xml:space="preserve">Начало проектирования </t>
  </si>
  <si>
    <t>Окончание проектирования</t>
  </si>
  <si>
    <t>Продолжительность проектирования</t>
  </si>
  <si>
    <t>I квартал 2024 (Март 2024)</t>
  </si>
  <si>
    <t>Март 2024 / Март 2023</t>
  </si>
  <si>
    <t>Апрель 2024 / Март 2024</t>
  </si>
  <si>
    <t>Май 2024 / Апрель 2024</t>
  </si>
  <si>
    <t>Июнь  2024 / Май 2024</t>
  </si>
  <si>
    <t>Июль 2024 / Июнь  2024</t>
  </si>
  <si>
    <t>Август 2024 / Июль 2024</t>
  </si>
  <si>
    <t>1. Расчет индекса фактической инфляции с использованием ИПЦ Росстата</t>
  </si>
  <si>
    <t>100,42%</t>
  </si>
  <si>
    <t>100,47%</t>
  </si>
  <si>
    <t>Июнь 2024 / Май 2024</t>
  </si>
  <si>
    <t>100,21%</t>
  </si>
  <si>
    <t>Июль 2024 / Июнь 2024</t>
  </si>
  <si>
    <t>(1,0043³ + 1,0043⁴)/2</t>
  </si>
  <si>
    <t>1,053 * (1,0039 + 1,048)/2</t>
  </si>
  <si>
    <t>0,143 * 1,0151 + 0,857 * 1,0803</t>
  </si>
  <si>
    <t>Сентябрь 2024 /Август 2024</t>
  </si>
  <si>
    <t>1,0042 * 1,0047 * 1,0021 * 1,0021*1,0021*1,0021</t>
  </si>
  <si>
    <t>Сентябрь 2024</t>
  </si>
  <si>
    <t>Сентябрь 2024 / Август 2024</t>
  </si>
  <si>
    <t>1,065*1,0042*1,0047*1,0021*1,0021*1,0021*1,0021</t>
  </si>
  <si>
    <t>Итого в рамках лимита бюджетных ассигнований к=0,968209086</t>
  </si>
  <si>
    <t>Итого в рамках лимита бюджетных ассигнований к=0,9734764157</t>
  </si>
  <si>
    <t>Составил: Инженер сметчик 2 кат ОКС КУ НАО "ЦСЗ" _________________/ Ахметзянова А.А./18.09.2024</t>
  </si>
  <si>
    <t xml:space="preserve">Расчет начальной (максимальной) цены контракта </t>
  </si>
  <si>
    <t>на выполнение подрядных работ по проектированию и строительству объекта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</si>
</sst>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_₽_-;\-* #,##0.00\ _₽_-;_-* &quot;-&quot;??\ _₽_-;_-@_-"/>
    <numFmt numFmtId="165" formatCode="#,##0.0000_ ;\-#,##0.0000\ "/>
    <numFmt numFmtId="166" formatCode="0.0000"/>
    <numFmt numFmtId="167" formatCode="_-* #,##0.000\ _₽_-;\-* #,##0.000\ _₽_-;_-* \-??\ _₽_-;_-@_-"/>
    <numFmt numFmtId="168" formatCode="#,##0_ ;\-#,##0\ "/>
    <numFmt numFmtId="169" formatCode="0.0%"/>
    <numFmt numFmtId="170" formatCode="#,##0.000"/>
    <numFmt numFmtId="171" formatCode="#,##0.0000"/>
    <numFmt numFmtId="172" formatCode="_-* #,##0.000000000\ _₽_-;\-* #,##0.000000000\ _₽_-;_-* &quot;-&quot;?????????\ _₽_-;_-@_-"/>
  </numFmts>
  <fonts count="26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</font>
    <font>
      <sz val="16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8"/>
      <color rgb="FF000000"/>
      <name val="CIDFont+F1"/>
    </font>
    <font>
      <sz val="8"/>
      <name val="Arial"/>
      <family val="2"/>
      <charset val="204"/>
    </font>
    <font>
      <sz val="10"/>
      <color rgb="FF000000"/>
      <name val="CIDFont+F1"/>
    </font>
    <font>
      <b/>
      <sz val="8"/>
      <color rgb="FF000000"/>
      <name val="CIDFont+F2"/>
    </font>
    <font>
      <b/>
      <sz val="10"/>
      <name val="Arial Cyr"/>
    </font>
    <font>
      <b/>
      <sz val="10"/>
      <color rgb="FF000000"/>
      <name val="CIDFont+F2"/>
    </font>
    <font>
      <vertAlign val="superscript"/>
      <sz val="10"/>
      <name val="Arial Cyr"/>
      <charset val="204"/>
    </font>
    <font>
      <b/>
      <i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color rgb="FFFF0000"/>
      <name val="Arial Cyr"/>
      <charset val="204"/>
    </font>
    <font>
      <sz val="11"/>
      <color rgb="FF000000"/>
      <name val="Calibri"/>
      <charset val="204"/>
    </font>
    <font>
      <sz val="10"/>
      <color rgb="FF000000"/>
      <name val="Arial"/>
      <charset val="204"/>
    </font>
    <font>
      <b/>
      <sz val="10"/>
      <color rgb="FF000000"/>
      <name val="Arial"/>
      <charset val="204"/>
    </font>
    <font>
      <sz val="9"/>
      <color rgb="FF000000"/>
      <name val="Arial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1" fillId="0" borderId="0"/>
    <xf numFmtId="0" fontId="25" fillId="0" borderId="0"/>
  </cellStyleXfs>
  <cellXfs count="133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left" vertical="top"/>
    </xf>
    <xf numFmtId="0" fontId="2" fillId="0" borderId="0" xfId="0" applyFont="1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49" fontId="1" fillId="0" borderId="1" xfId="0" applyNumberFormat="1" applyFont="1" applyBorder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/>
    <xf numFmtId="0" fontId="1" fillId="0" borderId="5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top"/>
    </xf>
    <xf numFmtId="0" fontId="1" fillId="2" borderId="0" xfId="0" applyFont="1" applyFill="1"/>
    <xf numFmtId="0" fontId="1" fillId="2" borderId="0" xfId="0" applyFont="1" applyFill="1" applyAlignment="1">
      <alignment horizontal="right" vertical="top"/>
    </xf>
    <xf numFmtId="49" fontId="1" fillId="2" borderId="0" xfId="0" applyNumberFormat="1" applyFont="1" applyFill="1" applyAlignment="1">
      <alignment horizontal="left" vertical="top"/>
    </xf>
    <xf numFmtId="0" fontId="1" fillId="2" borderId="0" xfId="0" applyFont="1" applyFill="1" applyAlignment="1">
      <alignment horizontal="center" vertical="center"/>
    </xf>
    <xf numFmtId="166" fontId="6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165" fontId="6" fillId="0" borderId="5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168" fontId="1" fillId="0" borderId="5" xfId="0" applyNumberFormat="1" applyFont="1" applyBorder="1" applyAlignment="1">
      <alignment horizontal="center" vertical="center"/>
    </xf>
    <xf numFmtId="0" fontId="9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49" fontId="3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10" fontId="4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164" fontId="4" fillId="0" borderId="0" xfId="0" applyNumberFormat="1" applyFont="1" applyAlignment="1">
      <alignment horizontal="left" vertical="center" wrapText="1"/>
    </xf>
    <xf numFmtId="4" fontId="1" fillId="0" borderId="0" xfId="0" applyNumberFormat="1" applyFont="1" applyAlignment="1">
      <alignment horizontal="left" vertical="top"/>
    </xf>
    <xf numFmtId="49" fontId="16" fillId="0" borderId="5" xfId="0" applyNumberFormat="1" applyFont="1" applyBorder="1" applyAlignment="1">
      <alignment horizontal="left" vertical="center" wrapText="1"/>
    </xf>
    <xf numFmtId="3" fontId="18" fillId="0" borderId="5" xfId="0" applyNumberFormat="1" applyFont="1" applyBorder="1" applyAlignment="1">
      <alignment horizontal="center" vertical="top"/>
    </xf>
    <xf numFmtId="49" fontId="4" fillId="0" borderId="0" xfId="0" applyNumberFormat="1" applyFont="1" applyAlignment="1">
      <alignment horizontal="center" vertical="center" wrapText="1"/>
    </xf>
    <xf numFmtId="168" fontId="7" fillId="0" borderId="5" xfId="0" applyNumberFormat="1" applyFont="1" applyBorder="1" applyAlignment="1">
      <alignment horizontal="center" vertical="center" wrapText="1"/>
    </xf>
    <xf numFmtId="171" fontId="19" fillId="0" borderId="0" xfId="0" applyNumberFormat="1" applyFont="1" applyAlignment="1">
      <alignment horizontal="left" vertical="top"/>
    </xf>
    <xf numFmtId="3" fontId="3" fillId="0" borderId="5" xfId="0" applyNumberFormat="1" applyFont="1" applyBorder="1" applyAlignment="1">
      <alignment horizontal="center" vertical="center"/>
    </xf>
    <xf numFmtId="167" fontId="3" fillId="0" borderId="5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3" fontId="1" fillId="2" borderId="5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 vertical="center"/>
    </xf>
    <xf numFmtId="168" fontId="1" fillId="2" borderId="5" xfId="0" applyNumberFormat="1" applyFont="1" applyFill="1" applyBorder="1" applyAlignment="1">
      <alignment horizontal="center" vertical="center"/>
    </xf>
    <xf numFmtId="166" fontId="6" fillId="2" borderId="5" xfId="0" applyNumberFormat="1" applyFont="1" applyFill="1" applyBorder="1" applyAlignment="1">
      <alignment horizontal="center" vertical="center" wrapText="1"/>
    </xf>
    <xf numFmtId="171" fontId="20" fillId="0" borderId="0" xfId="0" applyNumberFormat="1" applyFont="1" applyAlignment="1">
      <alignment vertical="center"/>
    </xf>
    <xf numFmtId="171" fontId="1" fillId="0" borderId="0" xfId="0" applyNumberFormat="1" applyFont="1" applyAlignment="1">
      <alignment horizontal="right" vertical="top"/>
    </xf>
    <xf numFmtId="166" fontId="20" fillId="0" borderId="0" xfId="0" applyNumberFormat="1" applyFont="1" applyAlignment="1">
      <alignment vertical="center"/>
    </xf>
    <xf numFmtId="168" fontId="0" fillId="0" borderId="0" xfId="0" applyNumberFormat="1"/>
    <xf numFmtId="0" fontId="1" fillId="0" borderId="17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right"/>
    </xf>
    <xf numFmtId="0" fontId="22" fillId="0" borderId="0" xfId="1" applyNumberFormat="1" applyFont="1" applyFill="1" applyBorder="1" applyAlignment="1" applyProtection="1"/>
    <xf numFmtId="0" fontId="22" fillId="0" borderId="0" xfId="1" applyNumberFormat="1" applyFont="1" applyFill="1" applyBorder="1" applyAlignment="1" applyProtection="1">
      <alignment horizontal="right" wrapText="1"/>
    </xf>
    <xf numFmtId="0" fontId="23" fillId="0" borderId="0" xfId="1" applyNumberFormat="1" applyFont="1" applyFill="1" applyBorder="1" applyAlignment="1" applyProtection="1">
      <alignment horizontal="right" wrapText="1"/>
    </xf>
    <xf numFmtId="1" fontId="23" fillId="0" borderId="0" xfId="1" applyNumberFormat="1" applyFont="1" applyFill="1" applyBorder="1" applyAlignment="1" applyProtection="1">
      <alignment horizontal="center"/>
    </xf>
    <xf numFmtId="10" fontId="24" fillId="0" borderId="0" xfId="1" applyNumberFormat="1" applyFont="1" applyFill="1" applyBorder="1" applyAlignment="1" applyProtection="1">
      <alignment horizontal="center" vertical="top"/>
    </xf>
    <xf numFmtId="0" fontId="22" fillId="0" borderId="0" xfId="1" applyNumberFormat="1" applyFont="1" applyFill="1" applyBorder="1" applyAlignment="1" applyProtection="1"/>
    <xf numFmtId="0" fontId="23" fillId="0" borderId="0" xfId="1" applyNumberFormat="1" applyFont="1" applyFill="1" applyBorder="1" applyAlignment="1" applyProtection="1">
      <alignment vertical="top"/>
    </xf>
    <xf numFmtId="0" fontId="24" fillId="0" borderId="0" xfId="1" applyNumberFormat="1" applyFont="1" applyFill="1" applyBorder="1" applyAlignment="1" applyProtection="1">
      <alignment horizontal="center" vertical="top"/>
    </xf>
    <xf numFmtId="0" fontId="22" fillId="0" borderId="0" xfId="1" applyNumberFormat="1" applyFont="1" applyFill="1" applyBorder="1" applyAlignment="1" applyProtection="1">
      <alignment horizontal="right" wrapText="1"/>
    </xf>
    <xf numFmtId="0" fontId="23" fillId="0" borderId="0" xfId="1" applyNumberFormat="1" applyFont="1" applyFill="1" applyBorder="1" applyAlignment="1" applyProtection="1">
      <alignment horizontal="center"/>
    </xf>
    <xf numFmtId="171" fontId="19" fillId="0" borderId="0" xfId="1" applyNumberFormat="1" applyFont="1" applyFill="1" applyBorder="1" applyAlignment="1" applyProtection="1">
      <alignment horizontal="center"/>
    </xf>
    <xf numFmtId="170" fontId="1" fillId="0" borderId="0" xfId="0" applyNumberFormat="1" applyFont="1" applyAlignment="1">
      <alignment horizontal="left" vertical="top"/>
    </xf>
    <xf numFmtId="166" fontId="17" fillId="0" borderId="0" xfId="2" applyNumberFormat="1" applyFont="1" applyFill="1" applyBorder="1" applyAlignment="1" applyProtection="1">
      <alignment horizontal="center" vertical="top"/>
    </xf>
    <xf numFmtId="164" fontId="7" fillId="0" borderId="5" xfId="0" applyNumberFormat="1" applyFont="1" applyBorder="1" applyAlignment="1">
      <alignment horizontal="left" vertical="center" wrapText="1"/>
    </xf>
    <xf numFmtId="172" fontId="0" fillId="0" borderId="0" xfId="0" applyNumberFormat="1"/>
    <xf numFmtId="17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right"/>
    </xf>
    <xf numFmtId="49" fontId="1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49" fontId="10" fillId="0" borderId="0" xfId="0" applyNumberFormat="1" applyFont="1" applyAlignment="1">
      <alignment horizontal="left" vertical="center" wrapText="1"/>
    </xf>
    <xf numFmtId="0" fontId="1" fillId="0" borderId="0" xfId="0" applyFont="1"/>
    <xf numFmtId="0" fontId="17" fillId="0" borderId="13" xfId="0" applyFont="1" applyBorder="1" applyAlignment="1">
      <alignment horizontal="left" vertical="top"/>
    </xf>
    <xf numFmtId="0" fontId="17" fillId="0" borderId="5" xfId="0" applyFont="1" applyBorder="1" applyAlignment="1">
      <alignment horizontal="left" vertical="top"/>
    </xf>
    <xf numFmtId="0" fontId="18" fillId="0" borderId="5" xfId="0" applyFont="1" applyBorder="1" applyAlignment="1">
      <alignment horizontal="left" vertical="top"/>
    </xf>
    <xf numFmtId="0" fontId="3" fillId="0" borderId="14" xfId="0" applyFont="1" applyBorder="1" applyAlignment="1">
      <alignment horizontal="right" vertical="center" wrapText="1"/>
    </xf>
    <xf numFmtId="0" fontId="3" fillId="0" borderId="15" xfId="0" applyFont="1" applyBorder="1" applyAlignment="1">
      <alignment horizontal="right" vertical="center" wrapText="1"/>
    </xf>
    <xf numFmtId="0" fontId="3" fillId="0" borderId="16" xfId="0" applyFont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49" fontId="3" fillId="0" borderId="0" xfId="0" applyNumberFormat="1" applyFont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right" vertical="center" wrapText="1"/>
    </xf>
    <xf numFmtId="0" fontId="1" fillId="0" borderId="16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4" fillId="0" borderId="17" xfId="0" applyFont="1" applyBorder="1" applyAlignment="1">
      <alignment horizontal="right" vertical="center" wrapText="1"/>
    </xf>
    <xf numFmtId="0" fontId="4" fillId="0" borderId="17" xfId="0" applyFont="1" applyBorder="1" applyAlignment="1">
      <alignment horizontal="left" vertical="center" wrapText="1"/>
    </xf>
    <xf numFmtId="17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0" fontId="23" fillId="0" borderId="0" xfId="1" applyNumberFormat="1" applyFont="1" applyFill="1" applyBorder="1" applyAlignment="1" applyProtection="1">
      <alignment horizontal="right" wrapText="1"/>
    </xf>
    <xf numFmtId="0" fontId="24" fillId="0" borderId="0" xfId="1" applyNumberFormat="1" applyFont="1" applyFill="1" applyBorder="1" applyAlignment="1" applyProtection="1">
      <alignment horizontal="right" vertical="top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1"/>
  <sheetViews>
    <sheetView tabSelected="1" zoomScale="112" zoomScaleNormal="112" workbookViewId="0">
      <selection activeCell="B12" sqref="B12"/>
    </sheetView>
  </sheetViews>
  <sheetFormatPr defaultRowHeight="15"/>
  <cols>
    <col min="2" max="2" width="61.28515625" customWidth="1"/>
    <col min="3" max="3" width="20.28515625" customWidth="1"/>
    <col min="4" max="4" width="34.28515625" customWidth="1"/>
    <col min="5" max="5" width="18.42578125" customWidth="1"/>
    <col min="6" max="6" width="11.7109375" customWidth="1"/>
    <col min="7" max="7" width="20.7109375" customWidth="1"/>
    <col min="8" max="8" width="10.5703125" hidden="1" customWidth="1"/>
    <col min="9" max="9" width="11.5703125" hidden="1" customWidth="1"/>
    <col min="10" max="10" width="20.85546875" customWidth="1"/>
  </cols>
  <sheetData>
    <row r="1" spans="1:7">
      <c r="A1" s="1"/>
      <c r="B1" s="2"/>
      <c r="C1" s="3"/>
      <c r="D1" s="3"/>
      <c r="E1" s="3"/>
      <c r="F1" s="3"/>
      <c r="G1" s="4" t="s">
        <v>0</v>
      </c>
    </row>
    <row r="2" spans="1:7">
      <c r="A2" s="1"/>
      <c r="B2" s="2"/>
      <c r="C2" s="3"/>
      <c r="D2" s="3"/>
      <c r="E2" s="3"/>
      <c r="F2" s="3"/>
      <c r="G2" s="5" t="s">
        <v>10</v>
      </c>
    </row>
    <row r="3" spans="1:7">
      <c r="A3" s="1"/>
      <c r="B3" s="2"/>
      <c r="C3" s="6"/>
      <c r="D3" s="6"/>
      <c r="E3" s="6"/>
      <c r="F3" s="7"/>
      <c r="G3" s="5" t="s">
        <v>9</v>
      </c>
    </row>
    <row r="4" spans="1:7" ht="31.15" customHeight="1">
      <c r="A4" s="102" t="s">
        <v>110</v>
      </c>
      <c r="B4" s="102"/>
      <c r="C4" s="102"/>
      <c r="D4" s="102"/>
      <c r="E4" s="102"/>
      <c r="F4" s="102"/>
      <c r="G4" s="102"/>
    </row>
    <row r="5" spans="1:7" ht="30.6" hidden="1" customHeight="1">
      <c r="A5" s="1"/>
      <c r="B5" s="103" t="s">
        <v>8</v>
      </c>
      <c r="C5" s="104"/>
      <c r="D5" s="104"/>
      <c r="E5" s="104"/>
      <c r="F5" s="104"/>
      <c r="G5" s="104"/>
    </row>
    <row r="6" spans="1:7" hidden="1">
      <c r="A6" s="1"/>
      <c r="B6" s="8"/>
      <c r="C6" s="9"/>
      <c r="D6" s="9"/>
      <c r="E6" s="9"/>
      <c r="F6" s="9"/>
      <c r="G6" s="9"/>
    </row>
    <row r="7" spans="1:7" hidden="1">
      <c r="A7" s="1"/>
      <c r="B7" s="20" t="s">
        <v>6</v>
      </c>
      <c r="C7" s="21"/>
      <c r="D7" s="21"/>
      <c r="E7" s="21"/>
      <c r="F7" s="9"/>
      <c r="G7" s="9"/>
    </row>
    <row r="8" spans="1:7" hidden="1">
      <c r="A8" s="1"/>
      <c r="B8" s="105"/>
      <c r="C8" s="105"/>
      <c r="D8" s="105"/>
      <c r="E8" s="105"/>
      <c r="F8" s="105"/>
      <c r="G8" s="105"/>
    </row>
    <row r="9" spans="1:7" hidden="1">
      <c r="A9" s="1"/>
      <c r="B9" s="10"/>
      <c r="C9" s="10"/>
      <c r="D9" s="10"/>
      <c r="E9" s="10"/>
      <c r="F9" s="10"/>
      <c r="G9" s="9"/>
    </row>
    <row r="10" spans="1:7">
      <c r="A10" s="106" t="s">
        <v>111</v>
      </c>
      <c r="B10" s="106"/>
      <c r="C10" s="106"/>
      <c r="D10" s="106"/>
      <c r="E10" s="106"/>
      <c r="F10" s="106"/>
      <c r="G10" s="106"/>
    </row>
    <row r="11" spans="1:7">
      <c r="A11" s="106" t="s">
        <v>64</v>
      </c>
      <c r="B11" s="106"/>
      <c r="C11" s="106"/>
      <c r="D11" s="106"/>
      <c r="E11" s="106"/>
      <c r="F11" s="106"/>
      <c r="G11" s="106"/>
    </row>
    <row r="12" spans="1:7" ht="20.25">
      <c r="A12" s="11" t="s">
        <v>1</v>
      </c>
      <c r="B12" s="12"/>
      <c r="C12" s="10"/>
      <c r="D12" s="10"/>
      <c r="E12" s="10"/>
      <c r="F12" s="10"/>
      <c r="G12" s="9"/>
    </row>
    <row r="13" spans="1:7" ht="14.45" customHeight="1">
      <c r="A13" s="101" t="s">
        <v>67</v>
      </c>
      <c r="B13" s="101"/>
      <c r="C13" s="101"/>
      <c r="D13" s="101"/>
      <c r="E13" s="101"/>
      <c r="F13" s="101"/>
      <c r="G13" s="101"/>
    </row>
    <row r="14" spans="1:7" ht="15" customHeight="1">
      <c r="A14" s="90" t="s">
        <v>65</v>
      </c>
      <c r="B14" s="90"/>
      <c r="C14" s="90"/>
      <c r="D14" s="90"/>
      <c r="E14" s="90"/>
      <c r="F14" s="90"/>
      <c r="G14" s="90"/>
    </row>
    <row r="15" spans="1:7" ht="20.25" customHeight="1">
      <c r="A15" s="107" t="s">
        <v>28</v>
      </c>
      <c r="B15" s="97"/>
      <c r="C15" s="97"/>
      <c r="D15" s="97"/>
      <c r="E15" s="97"/>
      <c r="F15" s="97"/>
      <c r="G15" s="97"/>
    </row>
    <row r="16" spans="1:7" ht="15" customHeight="1">
      <c r="A16" s="101" t="s">
        <v>66</v>
      </c>
      <c r="B16" s="101"/>
      <c r="C16" s="101"/>
      <c r="D16" s="101"/>
      <c r="E16" s="101"/>
      <c r="F16" s="101"/>
      <c r="G16" s="101"/>
    </row>
    <row r="17" spans="1:7">
      <c r="A17" s="90" t="s">
        <v>71</v>
      </c>
      <c r="B17" s="90"/>
      <c r="C17" s="90"/>
      <c r="D17" s="90"/>
      <c r="E17" s="90"/>
      <c r="F17" s="90"/>
      <c r="G17" s="90"/>
    </row>
    <row r="18" spans="1:7">
      <c r="A18" s="97" t="s">
        <v>72</v>
      </c>
      <c r="B18" s="97"/>
      <c r="C18" s="97"/>
      <c r="D18" s="97"/>
      <c r="E18" s="97"/>
      <c r="F18" s="97"/>
      <c r="G18" s="97"/>
    </row>
    <row r="19" spans="1:7">
      <c r="A19" s="97" t="s">
        <v>73</v>
      </c>
      <c r="B19" s="97"/>
      <c r="C19" s="97"/>
      <c r="D19" s="97"/>
      <c r="E19" s="97"/>
      <c r="F19" s="97"/>
      <c r="G19" s="97"/>
    </row>
    <row r="20" spans="1:7">
      <c r="A20" s="97" t="s">
        <v>74</v>
      </c>
      <c r="B20" s="97"/>
      <c r="C20" s="97"/>
      <c r="D20" s="97"/>
      <c r="E20" s="97"/>
      <c r="F20" s="97"/>
      <c r="G20" s="97"/>
    </row>
    <row r="21" spans="1:7">
      <c r="A21" s="97" t="s">
        <v>75</v>
      </c>
      <c r="B21" s="97"/>
      <c r="C21" s="97"/>
      <c r="D21" s="97"/>
      <c r="E21" s="97"/>
      <c r="F21" s="97"/>
      <c r="G21" s="97"/>
    </row>
    <row r="22" spans="1:7">
      <c r="A22" s="97" t="s">
        <v>76</v>
      </c>
      <c r="B22" s="97"/>
      <c r="C22" s="97"/>
      <c r="D22" s="97"/>
      <c r="E22" s="97"/>
      <c r="F22" s="97"/>
      <c r="G22" s="97"/>
    </row>
    <row r="23" spans="1:7">
      <c r="A23" s="97" t="s">
        <v>77</v>
      </c>
      <c r="B23" s="97"/>
      <c r="C23" s="97"/>
      <c r="D23" s="97"/>
      <c r="E23" s="97"/>
      <c r="F23" s="97"/>
      <c r="G23" s="97"/>
    </row>
    <row r="24" spans="1:7">
      <c r="A24" s="97" t="s">
        <v>78</v>
      </c>
      <c r="B24" s="97"/>
      <c r="C24" s="97"/>
      <c r="D24" s="97"/>
      <c r="E24" s="97"/>
      <c r="F24" s="97"/>
      <c r="G24" s="97"/>
    </row>
    <row r="25" spans="1:7">
      <c r="A25" s="1"/>
      <c r="B25" s="2"/>
      <c r="C25" s="9"/>
      <c r="D25" s="9"/>
      <c r="E25" s="9"/>
      <c r="F25" s="111"/>
      <c r="G25" s="112"/>
    </row>
    <row r="26" spans="1:7">
      <c r="A26" s="98" t="s">
        <v>2</v>
      </c>
      <c r="B26" s="113" t="s">
        <v>3</v>
      </c>
      <c r="C26" s="115" t="s">
        <v>70</v>
      </c>
      <c r="D26" s="117" t="s">
        <v>4</v>
      </c>
      <c r="E26" s="119" t="s">
        <v>68</v>
      </c>
      <c r="F26" s="117" t="s">
        <v>5</v>
      </c>
      <c r="G26" s="121" t="s">
        <v>69</v>
      </c>
    </row>
    <row r="27" spans="1:7" ht="51" customHeight="1">
      <c r="A27" s="99"/>
      <c r="B27" s="114"/>
      <c r="C27" s="116"/>
      <c r="D27" s="117"/>
      <c r="E27" s="120"/>
      <c r="F27" s="117"/>
      <c r="G27" s="122"/>
    </row>
    <row r="28" spans="1:7">
      <c r="A28" s="99"/>
      <c r="B28" s="114"/>
      <c r="C28" s="116"/>
      <c r="D28" s="117"/>
      <c r="E28" s="120"/>
      <c r="F28" s="117"/>
      <c r="G28" s="122"/>
    </row>
    <row r="29" spans="1:7" ht="47.45" customHeight="1">
      <c r="A29" s="100"/>
      <c r="B29" s="114"/>
      <c r="C29" s="116"/>
      <c r="D29" s="118"/>
      <c r="E29" s="120"/>
      <c r="F29" s="118"/>
      <c r="G29" s="122"/>
    </row>
    <row r="30" spans="1:7" ht="24.6" customHeight="1">
      <c r="A30" s="13">
        <v>1</v>
      </c>
      <c r="B30" s="14" t="s">
        <v>29</v>
      </c>
      <c r="C30" s="27">
        <f>11753+577904+422177+352478</f>
        <v>1364312</v>
      </c>
      <c r="D30" s="26">
        <f>D67</f>
        <v>1.0174213992263648</v>
      </c>
      <c r="E30" s="28">
        <f>C30*D30</f>
        <v>1388080.2240213202</v>
      </c>
      <c r="F30" s="22">
        <f>E83</f>
        <v>1.0709763999999999</v>
      </c>
      <c r="G30" s="28">
        <f>E30*F30</f>
        <v>1486601.1612335469</v>
      </c>
    </row>
    <row r="31" spans="1:7" ht="24.6" customHeight="1">
      <c r="A31" s="13">
        <v>2</v>
      </c>
      <c r="B31" s="14" t="s">
        <v>30</v>
      </c>
      <c r="C31" s="27">
        <v>5460709</v>
      </c>
      <c r="D31" s="26">
        <f>D30</f>
        <v>1.0174213992263648</v>
      </c>
      <c r="E31" s="28">
        <f>C31*D31</f>
        <v>5555842.1915480029</v>
      </c>
      <c r="F31" s="22">
        <f>F30</f>
        <v>1.0709763999999999</v>
      </c>
      <c r="G31" s="28">
        <f t="shared" ref="G31:G33" si="0">E31*F31</f>
        <v>5950175.8692721901</v>
      </c>
    </row>
    <row r="32" spans="1:7" ht="34.15" customHeight="1">
      <c r="A32" s="13">
        <v>3</v>
      </c>
      <c r="B32" s="51" t="s">
        <v>31</v>
      </c>
      <c r="C32" s="52">
        <v>1080292.46</v>
      </c>
      <c r="D32" s="53">
        <f>D31</f>
        <v>1.0174213992263648</v>
      </c>
      <c r="E32" s="54">
        <f>C32*D32</f>
        <v>1099112.6662268916</v>
      </c>
      <c r="F32" s="22">
        <f>F31</f>
        <v>1.0709763999999999</v>
      </c>
      <c r="G32" s="54">
        <f t="shared" si="0"/>
        <v>1177123.7264700779</v>
      </c>
    </row>
    <row r="33" spans="1:10" ht="38.450000000000003" customHeight="1">
      <c r="A33" s="13">
        <v>4</v>
      </c>
      <c r="B33" s="51" t="s">
        <v>32</v>
      </c>
      <c r="C33" s="52">
        <v>14038</v>
      </c>
      <c r="D33" s="53">
        <f>D32</f>
        <v>1.0174213992263648</v>
      </c>
      <c r="E33" s="54">
        <f>C33*D33</f>
        <v>14282.561602339709</v>
      </c>
      <c r="F33" s="22">
        <f>F32</f>
        <v>1.0709763999999999</v>
      </c>
      <c r="G33" s="54">
        <f t="shared" si="0"/>
        <v>15296.286407652013</v>
      </c>
    </row>
    <row r="34" spans="1:10" ht="22.15" customHeight="1">
      <c r="A34" s="13">
        <v>8</v>
      </c>
      <c r="B34" s="42" t="s">
        <v>33</v>
      </c>
      <c r="C34" s="47">
        <f>SUM(C30:C33)</f>
        <v>7919351.46</v>
      </c>
      <c r="D34" s="48"/>
      <c r="E34" s="49">
        <f>SUM(E30:E33)</f>
        <v>8057317.643398555</v>
      </c>
      <c r="F34" s="50"/>
      <c r="G34" s="49">
        <f>SUM(G30:G33)</f>
        <v>8629197.0433834661</v>
      </c>
    </row>
    <row r="35" spans="1:10" ht="26.45" customHeight="1">
      <c r="A35" s="13">
        <v>1</v>
      </c>
      <c r="B35" s="14" t="s">
        <v>41</v>
      </c>
      <c r="C35" s="52">
        <f>C42-C36-C37-C38-C39-C40-C41</f>
        <v>275648979</v>
      </c>
      <c r="D35" s="26">
        <f>E102</f>
        <v>1.0835537901760783</v>
      </c>
      <c r="E35" s="28">
        <f>C35*D35</f>
        <v>298680495.9536162</v>
      </c>
      <c r="F35" s="55">
        <v>1.1544000000000001</v>
      </c>
      <c r="G35" s="28">
        <f>E35*F35</f>
        <v>344796764.52885455</v>
      </c>
    </row>
    <row r="36" spans="1:10" ht="21.6" customHeight="1">
      <c r="A36" s="13">
        <v>2</v>
      </c>
      <c r="B36" s="14" t="s">
        <v>42</v>
      </c>
      <c r="C36" s="52">
        <v>4722810</v>
      </c>
      <c r="D36" s="26">
        <f>E102</f>
        <v>1.0835537901760783</v>
      </c>
      <c r="E36" s="28">
        <f t="shared" ref="E36:E41" si="1">C36*D36</f>
        <v>5117418.6757814847</v>
      </c>
      <c r="F36" s="55">
        <v>1.1544000000000001</v>
      </c>
      <c r="G36" s="28">
        <f t="shared" ref="G36:G41" si="2">E36*F36</f>
        <v>5907548.1193221463</v>
      </c>
    </row>
    <row r="37" spans="1:10" ht="25.15" customHeight="1">
      <c r="A37" s="13">
        <v>3</v>
      </c>
      <c r="B37" s="14" t="s">
        <v>43</v>
      </c>
      <c r="C37" s="52">
        <v>2119287</v>
      </c>
      <c r="D37" s="26">
        <f>E102</f>
        <v>1.0835537901760783</v>
      </c>
      <c r="E37" s="28">
        <f t="shared" si="1"/>
        <v>2296361.4613208906</v>
      </c>
      <c r="F37" s="55">
        <v>1.1544000000000001</v>
      </c>
      <c r="G37" s="28">
        <f t="shared" si="2"/>
        <v>2650919.6709488365</v>
      </c>
    </row>
    <row r="38" spans="1:10" ht="24.6" customHeight="1">
      <c r="A38" s="13">
        <v>4</v>
      </c>
      <c r="B38" s="14" t="s">
        <v>44</v>
      </c>
      <c r="C38" s="52">
        <v>6964242</v>
      </c>
      <c r="D38" s="26">
        <f>E102</f>
        <v>1.0835537901760783</v>
      </c>
      <c r="E38" s="28">
        <f t="shared" si="1"/>
        <v>7546130.8148034317</v>
      </c>
      <c r="F38" s="55">
        <v>1.1544000000000001</v>
      </c>
      <c r="G38" s="28">
        <f t="shared" si="2"/>
        <v>8711253.4126090817</v>
      </c>
    </row>
    <row r="39" spans="1:10" ht="21.6" customHeight="1">
      <c r="A39" s="13">
        <v>5</v>
      </c>
      <c r="B39" s="14" t="s">
        <v>45</v>
      </c>
      <c r="C39" s="52">
        <v>2498962</v>
      </c>
      <c r="D39" s="26">
        <f>E102</f>
        <v>1.0835537901760783</v>
      </c>
      <c r="E39" s="28">
        <f t="shared" si="1"/>
        <v>2707759.7466059932</v>
      </c>
      <c r="F39" s="55">
        <v>1.1544000000000001</v>
      </c>
      <c r="G39" s="28">
        <f t="shared" si="2"/>
        <v>3125837.8514819588</v>
      </c>
    </row>
    <row r="40" spans="1:10" ht="26.45" customHeight="1">
      <c r="A40" s="13">
        <v>6</v>
      </c>
      <c r="B40" s="14" t="s">
        <v>46</v>
      </c>
      <c r="C40" s="52">
        <v>3032140</v>
      </c>
      <c r="D40" s="26">
        <f>E102</f>
        <v>1.0835537901760783</v>
      </c>
      <c r="E40" s="28">
        <f t="shared" si="1"/>
        <v>3285486.7893444942</v>
      </c>
      <c r="F40" s="55">
        <v>1.1544000000000001</v>
      </c>
      <c r="G40" s="28">
        <f t="shared" si="2"/>
        <v>3792765.9496192844</v>
      </c>
    </row>
    <row r="41" spans="1:10" ht="25.15" customHeight="1">
      <c r="A41" s="13">
        <v>7</v>
      </c>
      <c r="B41" s="14" t="s">
        <v>47</v>
      </c>
      <c r="C41" s="52">
        <v>5899730</v>
      </c>
      <c r="D41" s="26">
        <f>E102</f>
        <v>1.0835537901760783</v>
      </c>
      <c r="E41" s="28">
        <f t="shared" si="1"/>
        <v>6392674.8025155142</v>
      </c>
      <c r="F41" s="55">
        <v>1.1544000000000001</v>
      </c>
      <c r="G41" s="28">
        <f t="shared" si="2"/>
        <v>7379703.7920239102</v>
      </c>
    </row>
    <row r="42" spans="1:10" ht="22.15" customHeight="1">
      <c r="A42" s="13">
        <v>8</v>
      </c>
      <c r="B42" s="42" t="s">
        <v>48</v>
      </c>
      <c r="C42" s="47">
        <v>300886150</v>
      </c>
      <c r="D42" s="48"/>
      <c r="E42" s="49">
        <f>SUM(E35:E41)</f>
        <v>326026328.24398798</v>
      </c>
      <c r="F42" s="50"/>
      <c r="G42" s="49">
        <f>SUM(G35:G41)</f>
        <v>376364793.3248598</v>
      </c>
    </row>
    <row r="43" spans="1:10" ht="15" customHeight="1">
      <c r="A43" s="91" t="s">
        <v>49</v>
      </c>
      <c r="B43" s="92"/>
      <c r="C43" s="43">
        <f>(C34+C42-C32)*20%</f>
        <v>61545041.800000004</v>
      </c>
      <c r="D43" s="43"/>
      <c r="E43" s="43">
        <f>(E34+E42-E32)*20%</f>
        <v>66596906.644231945</v>
      </c>
      <c r="F43" s="43"/>
      <c r="G43" s="43">
        <f>(G34+G42-G32)*20%</f>
        <v>76763373.328354642</v>
      </c>
    </row>
    <row r="44" spans="1:10" ht="15" customHeight="1">
      <c r="A44" s="93" t="s">
        <v>50</v>
      </c>
      <c r="B44" s="93"/>
      <c r="C44" s="43">
        <f>C34+C42+C43</f>
        <v>370350543.25999999</v>
      </c>
      <c r="D44" s="43"/>
      <c r="E44" s="43">
        <f>E34+E42+E43</f>
        <v>400680552.53161848</v>
      </c>
      <c r="F44" s="43"/>
      <c r="G44" s="43">
        <f>G34+G42+G43</f>
        <v>461757363.69659793</v>
      </c>
      <c r="H44" s="43"/>
    </row>
    <row r="45" spans="1:10">
      <c r="A45" s="94" t="s">
        <v>51</v>
      </c>
      <c r="B45" s="95"/>
      <c r="C45" s="95"/>
      <c r="D45" s="95"/>
      <c r="E45" s="95"/>
      <c r="F45" s="96"/>
      <c r="G45" s="45">
        <f>G44</f>
        <v>461757363.69659793</v>
      </c>
    </row>
    <row r="46" spans="1:10">
      <c r="A46" s="94" t="s">
        <v>81</v>
      </c>
      <c r="B46" s="95"/>
      <c r="C46" s="95"/>
      <c r="D46" s="95"/>
      <c r="E46" s="95"/>
      <c r="F46" s="96"/>
      <c r="G46" s="45">
        <f>G34+I46</f>
        <v>10119611.706766143</v>
      </c>
      <c r="H46" s="59">
        <f>G34-G32</f>
        <v>7452073.3169133887</v>
      </c>
      <c r="I46">
        <f>H46*20%</f>
        <v>1490414.6633826778</v>
      </c>
    </row>
    <row r="47" spans="1:10">
      <c r="A47" s="94" t="s">
        <v>82</v>
      </c>
      <c r="B47" s="95"/>
      <c r="C47" s="95"/>
      <c r="D47" s="95"/>
      <c r="E47" s="95"/>
      <c r="F47" s="96"/>
      <c r="G47" s="45">
        <f>G42*1.2</f>
        <v>451637751.98983175</v>
      </c>
    </row>
    <row r="48" spans="1:10">
      <c r="A48" s="94" t="s">
        <v>107</v>
      </c>
      <c r="B48" s="123"/>
      <c r="C48" s="123"/>
      <c r="D48" s="123"/>
      <c r="E48" s="123"/>
      <c r="F48" s="124"/>
      <c r="G48" s="81">
        <f>G46*0.968209086</f>
        <v>9797900.0012829471</v>
      </c>
      <c r="J48" s="82"/>
    </row>
    <row r="49" spans="1:10">
      <c r="A49" s="94" t="s">
        <v>108</v>
      </c>
      <c r="B49" s="123"/>
      <c r="C49" s="123"/>
      <c r="D49" s="123"/>
      <c r="E49" s="123"/>
      <c r="F49" s="124"/>
      <c r="G49" s="81">
        <f>G47*0.9734764157</f>
        <v>439658700.00186694</v>
      </c>
      <c r="J49" s="82"/>
    </row>
    <row r="50" spans="1:10">
      <c r="A50" s="38"/>
      <c r="B50" s="39"/>
      <c r="C50" s="39"/>
      <c r="D50" s="39"/>
      <c r="E50" s="39"/>
      <c r="F50" s="39"/>
      <c r="G50" s="40"/>
    </row>
    <row r="51" spans="1:10">
      <c r="A51" s="38"/>
      <c r="B51" s="39"/>
      <c r="C51" s="39"/>
      <c r="D51" s="39"/>
      <c r="E51" s="39"/>
      <c r="F51" s="39"/>
      <c r="G51" s="40"/>
    </row>
    <row r="52" spans="1:10">
      <c r="A52" s="38"/>
      <c r="B52" s="39"/>
      <c r="C52" s="39"/>
      <c r="D52" s="39"/>
      <c r="E52" s="39"/>
      <c r="F52" s="39"/>
      <c r="G52" s="40"/>
    </row>
    <row r="53" spans="1:10" ht="22.9" customHeight="1">
      <c r="A53" s="10"/>
      <c r="B53" s="108" t="s">
        <v>11</v>
      </c>
      <c r="C53" s="108"/>
      <c r="D53" s="109" t="s">
        <v>86</v>
      </c>
      <c r="E53" s="109"/>
      <c r="F53" s="23"/>
      <c r="G53" s="23"/>
    </row>
    <row r="54" spans="1:10" ht="27" customHeight="1">
      <c r="A54" s="10"/>
      <c r="B54" s="108" t="s">
        <v>12</v>
      </c>
      <c r="C54" s="108"/>
      <c r="D54" s="110" t="s">
        <v>104</v>
      </c>
      <c r="E54" s="110"/>
      <c r="F54" s="23"/>
      <c r="G54" s="23"/>
    </row>
    <row r="55" spans="1:10" ht="19.899999999999999" customHeight="1">
      <c r="A55" s="10"/>
      <c r="B55" s="108" t="s">
        <v>83</v>
      </c>
      <c r="C55" s="108"/>
      <c r="D55" s="129">
        <v>45597</v>
      </c>
      <c r="E55" s="130"/>
      <c r="F55" s="23"/>
      <c r="G55" s="23"/>
    </row>
    <row r="56" spans="1:10" ht="21" customHeight="1">
      <c r="A56" s="10"/>
      <c r="B56" s="108" t="s">
        <v>84</v>
      </c>
      <c r="C56" s="108"/>
      <c r="D56" s="83">
        <v>45992</v>
      </c>
      <c r="E56" s="23"/>
      <c r="F56" s="23"/>
      <c r="G56" s="23"/>
    </row>
    <row r="57" spans="1:10">
      <c r="A57" s="10"/>
      <c r="B57" s="108" t="s">
        <v>85</v>
      </c>
      <c r="C57" s="108"/>
      <c r="D57" s="23">
        <v>14</v>
      </c>
      <c r="E57" s="23"/>
      <c r="F57" s="23"/>
      <c r="G57" s="23"/>
    </row>
    <row r="58" spans="1:10">
      <c r="A58" s="10"/>
      <c r="B58" s="64"/>
      <c r="C58" s="64"/>
      <c r="D58" s="65"/>
      <c r="E58" s="65"/>
      <c r="F58" s="65"/>
      <c r="G58" s="65"/>
    </row>
    <row r="59" spans="1:10">
      <c r="A59" s="74" t="s">
        <v>93</v>
      </c>
      <c r="B59" s="74"/>
      <c r="C59" s="74"/>
      <c r="D59" s="74"/>
      <c r="E59" s="74"/>
      <c r="F59" s="74"/>
      <c r="G59" s="74"/>
    </row>
    <row r="60" spans="1:10">
      <c r="A60" s="73"/>
      <c r="B60" s="132" t="s">
        <v>88</v>
      </c>
      <c r="C60" s="132"/>
      <c r="D60" s="75" t="s">
        <v>94</v>
      </c>
      <c r="E60" s="76"/>
      <c r="F60" s="76"/>
      <c r="G60" s="76"/>
    </row>
    <row r="61" spans="1:10">
      <c r="A61" s="73"/>
      <c r="B61" s="132" t="s">
        <v>89</v>
      </c>
      <c r="C61" s="132"/>
      <c r="D61" s="75" t="s">
        <v>95</v>
      </c>
      <c r="E61" s="76"/>
      <c r="F61" s="76"/>
      <c r="G61" s="76"/>
    </row>
    <row r="62" spans="1:10">
      <c r="A62" s="73"/>
      <c r="B62" s="132" t="s">
        <v>96</v>
      </c>
      <c r="C62" s="132"/>
      <c r="D62" s="75" t="s">
        <v>97</v>
      </c>
      <c r="E62" s="76"/>
      <c r="F62" s="76"/>
      <c r="G62" s="76"/>
    </row>
    <row r="63" spans="1:10">
      <c r="A63" s="73"/>
      <c r="B63" s="132" t="s">
        <v>98</v>
      </c>
      <c r="C63" s="132"/>
      <c r="D63" s="72">
        <v>1.0021</v>
      </c>
      <c r="E63" s="76"/>
      <c r="F63" s="76"/>
      <c r="G63" s="76"/>
    </row>
    <row r="64" spans="1:10">
      <c r="A64" s="73"/>
      <c r="B64" s="132" t="s">
        <v>92</v>
      </c>
      <c r="C64" s="132"/>
      <c r="D64" s="72">
        <v>1.0021</v>
      </c>
      <c r="E64" s="76"/>
      <c r="F64" s="76"/>
      <c r="G64" s="76"/>
    </row>
    <row r="65" spans="1:7">
      <c r="A65" s="73"/>
      <c r="B65" s="132" t="s">
        <v>102</v>
      </c>
      <c r="C65" s="132"/>
      <c r="D65" s="72">
        <v>1.0021</v>
      </c>
      <c r="E65" s="76"/>
      <c r="F65" s="76"/>
      <c r="G65" s="76"/>
    </row>
    <row r="66" spans="1:7">
      <c r="A66" s="73"/>
      <c r="B66" s="131" t="s">
        <v>17</v>
      </c>
      <c r="C66" s="131"/>
      <c r="D66" s="77"/>
      <c r="E66" s="76"/>
      <c r="F66" s="76"/>
      <c r="G66" s="76"/>
    </row>
    <row r="67" spans="1:7">
      <c r="A67" s="73"/>
      <c r="B67" s="131" t="s">
        <v>103</v>
      </c>
      <c r="C67" s="131"/>
      <c r="D67" s="78">
        <f>1.0042 * 1.0047 * 1.0021 * 1.0021*1.0021*1.0021</f>
        <v>1.0174213992263648</v>
      </c>
      <c r="E67" s="76"/>
      <c r="F67" s="76"/>
      <c r="G67" s="76"/>
    </row>
    <row r="68" spans="1:7">
      <c r="A68" s="68"/>
      <c r="B68" s="70"/>
      <c r="C68" s="70"/>
      <c r="D68" s="71"/>
      <c r="E68" s="69"/>
      <c r="F68" s="69"/>
      <c r="G68" s="69"/>
    </row>
    <row r="69" spans="1:7">
      <c r="A69" s="2"/>
      <c r="B69" s="32" t="s">
        <v>18</v>
      </c>
      <c r="C69" s="62"/>
      <c r="D69" s="16"/>
      <c r="E69" s="17"/>
      <c r="F69" s="15"/>
      <c r="G69" s="4"/>
    </row>
    <row r="70" spans="1:7">
      <c r="A70" s="2"/>
      <c r="B70" s="86" t="s">
        <v>52</v>
      </c>
      <c r="C70" s="86"/>
      <c r="D70" s="86"/>
      <c r="E70" s="79">
        <f>2/14</f>
        <v>0.14285714285714285</v>
      </c>
      <c r="F70" s="15"/>
      <c r="G70" s="4"/>
    </row>
    <row r="71" spans="1:7" ht="24" customHeight="1">
      <c r="A71" s="2"/>
      <c r="B71" s="86" t="s">
        <v>53</v>
      </c>
      <c r="C71" s="86"/>
      <c r="D71" s="86"/>
      <c r="E71" s="79">
        <f>12/14</f>
        <v>0.8571428571428571</v>
      </c>
      <c r="F71" s="15"/>
      <c r="G71" s="4"/>
    </row>
    <row r="72" spans="1:7" ht="25.9" customHeight="1">
      <c r="A72" s="2"/>
      <c r="B72" s="88" t="s">
        <v>19</v>
      </c>
      <c r="C72" s="88"/>
      <c r="D72" s="88"/>
      <c r="E72" s="88"/>
      <c r="F72" s="15"/>
      <c r="G72" s="4"/>
    </row>
    <row r="73" spans="1:7">
      <c r="A73" s="2"/>
      <c r="B73" s="24"/>
      <c r="C73" s="63" t="s">
        <v>20</v>
      </c>
      <c r="D73" s="35"/>
      <c r="E73" s="35">
        <v>1.0529999999999999</v>
      </c>
      <c r="F73" s="15"/>
      <c r="G73" s="4"/>
    </row>
    <row r="74" spans="1:7">
      <c r="A74" s="2"/>
      <c r="B74" s="24"/>
      <c r="C74" s="25" t="s">
        <v>21</v>
      </c>
      <c r="D74" s="35"/>
      <c r="E74" s="35">
        <v>1.048</v>
      </c>
      <c r="F74" s="15"/>
      <c r="G74" s="4"/>
    </row>
    <row r="75" spans="1:7">
      <c r="A75" s="2"/>
      <c r="B75" s="32"/>
      <c r="C75" s="33" t="s">
        <v>22</v>
      </c>
      <c r="D75" s="35"/>
      <c r="E75" s="17"/>
      <c r="F75" s="15"/>
      <c r="G75" s="4"/>
    </row>
    <row r="76" spans="1:7">
      <c r="A76" s="2"/>
      <c r="B76" s="24"/>
      <c r="C76" s="31" t="s">
        <v>20</v>
      </c>
      <c r="D76" s="37" t="s">
        <v>26</v>
      </c>
      <c r="E76" s="4">
        <v>1.0043</v>
      </c>
      <c r="F76" s="15"/>
      <c r="G76" s="4"/>
    </row>
    <row r="77" spans="1:7">
      <c r="A77" s="2"/>
      <c r="B77" s="24"/>
      <c r="C77" s="25" t="s">
        <v>21</v>
      </c>
      <c r="D77" s="37" t="s">
        <v>27</v>
      </c>
      <c r="E77" s="4">
        <v>1.0039</v>
      </c>
      <c r="F77" s="15"/>
      <c r="G77" s="4"/>
    </row>
    <row r="78" spans="1:7">
      <c r="A78" s="2"/>
      <c r="B78" s="24"/>
      <c r="C78" s="25"/>
      <c r="D78" s="36"/>
      <c r="E78" s="4"/>
      <c r="F78" s="15"/>
      <c r="G78" s="4"/>
    </row>
    <row r="79" spans="1:7">
      <c r="A79" s="88" t="s">
        <v>23</v>
      </c>
      <c r="B79" s="88"/>
      <c r="C79" s="88"/>
      <c r="D79" s="36"/>
      <c r="E79" s="4"/>
      <c r="F79" s="15"/>
      <c r="G79" s="4"/>
    </row>
    <row r="80" spans="1:7">
      <c r="A80" s="2"/>
      <c r="B80" s="24"/>
      <c r="C80" s="31" t="s">
        <v>24</v>
      </c>
      <c r="D80" s="37" t="s">
        <v>99</v>
      </c>
      <c r="E80" s="80">
        <v>1.0150999999999999</v>
      </c>
      <c r="F80" s="15"/>
      <c r="G80" s="4"/>
    </row>
    <row r="81" spans="1:7">
      <c r="A81" s="2"/>
      <c r="B81" s="24"/>
      <c r="C81" s="31" t="s">
        <v>25</v>
      </c>
      <c r="D81" s="37" t="s">
        <v>100</v>
      </c>
      <c r="E81" s="80">
        <v>1.0803</v>
      </c>
      <c r="F81" s="15"/>
      <c r="G81" s="4"/>
    </row>
    <row r="82" spans="1:7">
      <c r="A82" s="2"/>
      <c r="B82" s="24"/>
      <c r="C82" s="29"/>
      <c r="D82" s="16"/>
      <c r="E82" s="17"/>
      <c r="F82" s="15"/>
      <c r="G82" s="4"/>
    </row>
    <row r="83" spans="1:7">
      <c r="A83" s="2"/>
      <c r="B83" s="84" t="s">
        <v>101</v>
      </c>
      <c r="C83" s="84"/>
      <c r="D83" s="84"/>
      <c r="E83" s="56">
        <f>0.143 * 1.0151 + 0.857 * 1.0803</f>
        <v>1.0709763999999999</v>
      </c>
      <c r="F83" s="15"/>
      <c r="G83" s="4"/>
    </row>
    <row r="85" spans="1:7" ht="28.15" customHeight="1">
      <c r="A85" s="126" t="s">
        <v>34</v>
      </c>
      <c r="B85" s="126"/>
      <c r="C85" s="126"/>
      <c r="D85" s="126"/>
      <c r="E85" s="126"/>
      <c r="F85" s="126"/>
      <c r="G85" s="126"/>
    </row>
    <row r="86" spans="1:7" ht="22.9" customHeight="1">
      <c r="A86" s="60"/>
      <c r="B86" s="127" t="s">
        <v>11</v>
      </c>
      <c r="C86" s="127"/>
      <c r="D86" s="128" t="s">
        <v>35</v>
      </c>
      <c r="E86" s="128"/>
      <c r="F86" s="61"/>
      <c r="G86" s="61"/>
    </row>
    <row r="87" spans="1:7">
      <c r="A87" s="10"/>
      <c r="B87" s="108" t="s">
        <v>12</v>
      </c>
      <c r="C87" s="108"/>
      <c r="D87" s="110" t="s">
        <v>104</v>
      </c>
      <c r="E87" s="110"/>
      <c r="F87" s="23"/>
      <c r="G87" s="23"/>
    </row>
    <row r="88" spans="1:7">
      <c r="A88" s="10"/>
      <c r="B88" s="108" t="s">
        <v>13</v>
      </c>
      <c r="C88" s="108"/>
      <c r="D88" s="83">
        <v>46023</v>
      </c>
      <c r="E88" s="23"/>
      <c r="F88" s="23"/>
      <c r="G88" s="23"/>
    </row>
    <row r="89" spans="1:7">
      <c r="A89" s="10"/>
      <c r="B89" s="108" t="s">
        <v>14</v>
      </c>
      <c r="C89" s="108"/>
      <c r="D89" s="83">
        <v>46692</v>
      </c>
      <c r="E89" s="23"/>
      <c r="F89" s="23"/>
      <c r="G89" s="23"/>
    </row>
    <row r="90" spans="1:7">
      <c r="A90" s="10"/>
      <c r="B90" s="108" t="s">
        <v>15</v>
      </c>
      <c r="C90" s="108"/>
      <c r="D90" s="23">
        <v>23</v>
      </c>
      <c r="E90" s="23"/>
      <c r="F90" s="23"/>
      <c r="G90" s="23"/>
    </row>
    <row r="91" spans="1:7" ht="24" customHeight="1">
      <c r="A91" s="10"/>
      <c r="B91" s="125" t="s">
        <v>16</v>
      </c>
      <c r="C91" s="125"/>
      <c r="D91" s="125"/>
      <c r="E91" s="125"/>
      <c r="F91" s="23"/>
      <c r="G91" s="23"/>
    </row>
    <row r="92" spans="1:7" ht="36" customHeight="1">
      <c r="A92" s="2"/>
      <c r="B92" s="89" t="s">
        <v>79</v>
      </c>
      <c r="C92" s="89"/>
      <c r="D92" s="89"/>
      <c r="E92" s="89"/>
      <c r="F92" s="89"/>
      <c r="G92" s="4"/>
    </row>
    <row r="93" spans="1:7">
      <c r="A93" s="2"/>
      <c r="B93" s="85" t="s">
        <v>87</v>
      </c>
      <c r="C93" s="85"/>
      <c r="D93" s="34">
        <v>1.0649999999999999</v>
      </c>
      <c r="E93" s="17"/>
      <c r="F93" s="15"/>
      <c r="G93" s="4"/>
    </row>
    <row r="94" spans="1:7">
      <c r="A94" s="2"/>
      <c r="B94" s="24"/>
      <c r="C94" s="25" t="s">
        <v>88</v>
      </c>
      <c r="D94" s="34">
        <v>1.0042</v>
      </c>
      <c r="E94" s="17"/>
      <c r="F94" s="15"/>
      <c r="G94" s="4"/>
    </row>
    <row r="95" spans="1:7">
      <c r="A95" s="2"/>
      <c r="B95" s="24"/>
      <c r="C95" s="25" t="s">
        <v>89</v>
      </c>
      <c r="D95" s="34">
        <v>1.0046999999999999</v>
      </c>
      <c r="E95" s="17"/>
      <c r="F95" s="15"/>
      <c r="G95" s="4"/>
    </row>
    <row r="96" spans="1:7">
      <c r="A96" s="2"/>
      <c r="B96" s="24"/>
      <c r="C96" s="25" t="s">
        <v>90</v>
      </c>
      <c r="D96" s="34">
        <v>1.0021</v>
      </c>
      <c r="E96" s="17"/>
      <c r="F96" s="15"/>
      <c r="G96" s="4"/>
    </row>
    <row r="97" spans="1:7">
      <c r="A97" s="2"/>
      <c r="B97" s="24"/>
      <c r="C97" s="25" t="s">
        <v>91</v>
      </c>
      <c r="D97" s="34">
        <v>1.0021</v>
      </c>
      <c r="E97" s="17"/>
      <c r="F97" s="15"/>
      <c r="G97" s="4"/>
    </row>
    <row r="98" spans="1:7">
      <c r="A98" s="2"/>
      <c r="B98" s="24"/>
      <c r="C98" s="25" t="s">
        <v>92</v>
      </c>
      <c r="D98" s="34">
        <v>1.0021</v>
      </c>
      <c r="E98" s="17"/>
      <c r="F98" s="15"/>
      <c r="G98" s="4"/>
    </row>
    <row r="99" spans="1:7">
      <c r="A99" s="2"/>
      <c r="B99" s="31"/>
      <c r="C99" s="66" t="s">
        <v>105</v>
      </c>
      <c r="D99" s="34">
        <v>1.0021</v>
      </c>
      <c r="E99" s="17"/>
      <c r="F99" s="15"/>
      <c r="G99" s="4"/>
    </row>
    <row r="100" spans="1:7">
      <c r="A100" s="2"/>
      <c r="B100" s="67"/>
      <c r="C100" s="67"/>
      <c r="D100" s="34"/>
      <c r="E100" s="17"/>
      <c r="F100" s="15"/>
      <c r="G100" s="4"/>
    </row>
    <row r="101" spans="1:7">
      <c r="A101" s="2"/>
      <c r="B101" s="30" t="s">
        <v>17</v>
      </c>
      <c r="C101" s="25"/>
      <c r="D101" s="16"/>
      <c r="E101" s="17"/>
      <c r="F101" s="15"/>
      <c r="G101" s="4"/>
    </row>
    <row r="102" spans="1:7">
      <c r="A102" s="2"/>
      <c r="B102" s="30" t="s">
        <v>106</v>
      </c>
      <c r="C102" s="25"/>
      <c r="D102" s="16"/>
      <c r="E102" s="46">
        <f>1.065*1.0042*1.0047*1.0021*1.0021*1.0021*1.0021</f>
        <v>1.0835537901760783</v>
      </c>
      <c r="F102" s="15"/>
      <c r="G102" s="4"/>
    </row>
    <row r="103" spans="1:7">
      <c r="A103" s="2"/>
      <c r="B103" s="24"/>
      <c r="C103" s="25"/>
      <c r="D103" s="16"/>
      <c r="E103" s="17"/>
      <c r="F103" s="15"/>
      <c r="G103" s="4"/>
    </row>
    <row r="104" spans="1:7">
      <c r="A104" s="2"/>
      <c r="B104" s="32" t="s">
        <v>18</v>
      </c>
      <c r="C104" s="25"/>
      <c r="D104" s="16"/>
      <c r="E104" s="17"/>
      <c r="F104" s="15"/>
      <c r="G104" s="4"/>
    </row>
    <row r="105" spans="1:7" ht="18.600000000000001" customHeight="1">
      <c r="A105" s="2"/>
      <c r="B105" s="86" t="s">
        <v>36</v>
      </c>
      <c r="C105" s="86"/>
      <c r="D105" s="86"/>
      <c r="E105" s="17">
        <v>0</v>
      </c>
      <c r="F105" s="15"/>
      <c r="G105" s="4"/>
    </row>
    <row r="106" spans="1:7" ht="24" customHeight="1">
      <c r="A106" s="2"/>
      <c r="B106" s="86" t="s">
        <v>54</v>
      </c>
      <c r="C106" s="86"/>
      <c r="D106" s="86"/>
      <c r="E106" s="41">
        <v>0</v>
      </c>
      <c r="F106" s="15"/>
      <c r="G106" s="4"/>
    </row>
    <row r="107" spans="1:7" ht="18" customHeight="1">
      <c r="A107" s="2"/>
      <c r="B107" s="87" t="s">
        <v>55</v>
      </c>
      <c r="C107" s="87"/>
      <c r="D107" s="87"/>
      <c r="E107" s="41">
        <f>11.5/22.5</f>
        <v>0.51111111111111107</v>
      </c>
      <c r="F107" s="15"/>
      <c r="G107" s="4"/>
    </row>
    <row r="108" spans="1:7" ht="18" customHeight="1">
      <c r="A108" s="2"/>
      <c r="B108" s="87" t="s">
        <v>56</v>
      </c>
      <c r="C108" s="87"/>
      <c r="D108" s="87"/>
      <c r="E108" s="41">
        <f>11/22.5</f>
        <v>0.48888888888888887</v>
      </c>
      <c r="F108" s="15"/>
      <c r="G108" s="4"/>
    </row>
    <row r="109" spans="1:7" ht="25.9" customHeight="1">
      <c r="A109" s="2"/>
      <c r="B109" s="88" t="s">
        <v>19</v>
      </c>
      <c r="C109" s="88"/>
      <c r="D109" s="88"/>
      <c r="E109" s="88"/>
      <c r="F109" s="15"/>
      <c r="G109" s="4"/>
    </row>
    <row r="110" spans="1:7" ht="48" customHeight="1">
      <c r="A110" s="89" t="s">
        <v>37</v>
      </c>
      <c r="B110" s="89"/>
      <c r="C110" s="89"/>
      <c r="D110" s="89"/>
      <c r="E110" s="89"/>
      <c r="F110" s="89"/>
      <c r="G110" s="89"/>
    </row>
    <row r="111" spans="1:7">
      <c r="A111" s="2"/>
      <c r="B111" s="24"/>
      <c r="C111" s="31" t="s">
        <v>20</v>
      </c>
      <c r="D111" s="35"/>
      <c r="E111" s="35">
        <v>1.0529999999999999</v>
      </c>
      <c r="F111" s="15"/>
      <c r="G111" s="4"/>
    </row>
    <row r="112" spans="1:7">
      <c r="A112" s="2"/>
      <c r="B112" s="24"/>
      <c r="C112" s="25" t="s">
        <v>21</v>
      </c>
      <c r="D112" s="35"/>
      <c r="E112" s="35">
        <v>1.048</v>
      </c>
      <c r="F112" s="15"/>
      <c r="G112" s="4"/>
    </row>
    <row r="113" spans="1:7">
      <c r="A113" s="2"/>
      <c r="B113" s="24"/>
      <c r="C113" s="25" t="s">
        <v>38</v>
      </c>
      <c r="D113" s="35"/>
      <c r="E113" s="35">
        <v>1.046</v>
      </c>
      <c r="F113" s="15"/>
      <c r="G113" s="4"/>
    </row>
    <row r="114" spans="1:7">
      <c r="A114" s="2"/>
      <c r="B114" s="24"/>
      <c r="C114" s="25" t="s">
        <v>57</v>
      </c>
      <c r="D114" s="35"/>
      <c r="E114" s="35">
        <v>1.046</v>
      </c>
      <c r="F114" s="15"/>
      <c r="G114" s="4"/>
    </row>
    <row r="115" spans="1:7">
      <c r="A115" s="2"/>
      <c r="B115" s="32"/>
      <c r="C115" s="33" t="s">
        <v>22</v>
      </c>
      <c r="D115" s="35"/>
      <c r="E115" s="17"/>
      <c r="F115" s="15"/>
      <c r="G115" s="4"/>
    </row>
    <row r="116" spans="1:7">
      <c r="A116" s="2"/>
      <c r="B116" s="24"/>
      <c r="C116" s="31" t="s">
        <v>20</v>
      </c>
      <c r="D116" s="37" t="s">
        <v>26</v>
      </c>
      <c r="E116" s="4">
        <v>1.0043</v>
      </c>
      <c r="F116" s="15"/>
      <c r="G116" s="4"/>
    </row>
    <row r="117" spans="1:7">
      <c r="A117" s="2"/>
      <c r="B117" s="24"/>
      <c r="C117" s="25" t="s">
        <v>21</v>
      </c>
      <c r="D117" s="37" t="s">
        <v>27</v>
      </c>
      <c r="E117" s="4">
        <v>1.0039</v>
      </c>
      <c r="F117" s="15"/>
      <c r="G117" s="4"/>
    </row>
    <row r="118" spans="1:7">
      <c r="A118" s="2"/>
      <c r="B118" s="24"/>
      <c r="C118" s="25" t="s">
        <v>38</v>
      </c>
      <c r="D118" s="37" t="s">
        <v>39</v>
      </c>
      <c r="E118" s="4">
        <v>1.0038</v>
      </c>
      <c r="F118" s="15"/>
      <c r="G118" s="4"/>
    </row>
    <row r="119" spans="1:7">
      <c r="A119" s="2"/>
      <c r="B119" s="24"/>
      <c r="C119" s="25" t="s">
        <v>58</v>
      </c>
      <c r="D119" s="37" t="s">
        <v>39</v>
      </c>
      <c r="E119" s="4">
        <v>1.0038</v>
      </c>
      <c r="F119" s="15"/>
      <c r="G119" s="4"/>
    </row>
    <row r="120" spans="1:7">
      <c r="A120" s="88" t="s">
        <v>23</v>
      </c>
      <c r="B120" s="88"/>
      <c r="C120" s="88"/>
      <c r="D120" s="36"/>
      <c r="E120" s="4"/>
      <c r="F120" s="15"/>
      <c r="G120" s="4"/>
    </row>
    <row r="121" spans="1:7">
      <c r="A121" s="2"/>
      <c r="B121" s="24"/>
      <c r="C121" s="31" t="s">
        <v>24</v>
      </c>
      <c r="D121" s="37" t="s">
        <v>80</v>
      </c>
      <c r="E121" s="57">
        <v>1.0286500000000001</v>
      </c>
      <c r="F121" s="15"/>
      <c r="G121" s="4"/>
    </row>
    <row r="122" spans="1:7" ht="32.450000000000003" customHeight="1">
      <c r="A122" s="2"/>
      <c r="B122" s="24"/>
      <c r="C122" s="31" t="s">
        <v>25</v>
      </c>
      <c r="D122" s="37" t="s">
        <v>60</v>
      </c>
      <c r="E122" s="57">
        <v>1.0909</v>
      </c>
      <c r="F122" s="15"/>
      <c r="G122" s="4"/>
    </row>
    <row r="123" spans="1:7">
      <c r="A123" s="2"/>
      <c r="B123" s="24"/>
      <c r="C123" s="31" t="s">
        <v>40</v>
      </c>
      <c r="D123" s="44" t="s">
        <v>61</v>
      </c>
      <c r="E123" s="57">
        <v>1.131</v>
      </c>
      <c r="F123" s="15"/>
      <c r="G123" s="4"/>
    </row>
    <row r="124" spans="1:7" ht="24.75" customHeight="1">
      <c r="A124" s="2"/>
      <c r="B124" s="24"/>
      <c r="C124" s="31" t="s">
        <v>59</v>
      </c>
      <c r="D124" s="16" t="s">
        <v>62</v>
      </c>
      <c r="E124" s="5">
        <v>1.1787000000000001</v>
      </c>
      <c r="F124" s="15"/>
      <c r="G124" s="4"/>
    </row>
    <row r="125" spans="1:7" ht="24.75" customHeight="1">
      <c r="A125" s="2"/>
      <c r="B125" s="24"/>
      <c r="C125" s="31"/>
      <c r="D125" s="16"/>
      <c r="E125" s="17"/>
      <c r="F125" s="15"/>
      <c r="G125" s="4"/>
    </row>
    <row r="126" spans="1:7" ht="22.15" customHeight="1">
      <c r="A126" s="2"/>
      <c r="B126" s="84" t="s">
        <v>63</v>
      </c>
      <c r="C126" s="84"/>
      <c r="D126" s="84"/>
      <c r="E126" s="58">
        <f>0*1.0287+0*1.0909+0.51*1.131+0.49*1.1787</f>
        <v>1.1543730000000001</v>
      </c>
      <c r="F126" s="15"/>
      <c r="G126" s="4"/>
    </row>
    <row r="127" spans="1:7" ht="25.15" customHeight="1">
      <c r="A127" s="2"/>
      <c r="B127" s="24"/>
      <c r="C127" s="25"/>
      <c r="D127" s="16"/>
      <c r="E127" s="17"/>
      <c r="F127" s="15"/>
      <c r="G127" s="4"/>
    </row>
    <row r="128" spans="1:7">
      <c r="A128" s="2"/>
      <c r="B128" s="24"/>
      <c r="C128" s="25"/>
      <c r="D128" s="16"/>
      <c r="E128" s="17"/>
      <c r="F128" s="15"/>
      <c r="G128" s="4"/>
    </row>
    <row r="129" spans="1:7">
      <c r="A129" s="1"/>
      <c r="B129" s="18" t="s">
        <v>109</v>
      </c>
      <c r="C129" s="18"/>
      <c r="D129" s="18"/>
      <c r="E129" s="19"/>
      <c r="F129" s="18"/>
      <c r="G129" s="1"/>
    </row>
    <row r="130" spans="1:7">
      <c r="A130" s="1"/>
      <c r="B130" s="1"/>
      <c r="C130" s="1"/>
      <c r="D130" s="1"/>
      <c r="E130" s="1"/>
      <c r="F130" s="1"/>
      <c r="G130" s="1"/>
    </row>
    <row r="131" spans="1:7">
      <c r="A131" s="1"/>
      <c r="B131" s="1" t="s">
        <v>7</v>
      </c>
      <c r="C131" s="1"/>
      <c r="D131" s="1"/>
      <c r="E131" s="1"/>
      <c r="F131" s="1"/>
      <c r="G131" s="1"/>
    </row>
  </sheetData>
  <mergeCells count="72">
    <mergeCell ref="B70:D70"/>
    <mergeCell ref="B71:D71"/>
    <mergeCell ref="B88:C88"/>
    <mergeCell ref="B57:C57"/>
    <mergeCell ref="B55:C55"/>
    <mergeCell ref="D55:E55"/>
    <mergeCell ref="B56:C56"/>
    <mergeCell ref="B72:E72"/>
    <mergeCell ref="B67:C67"/>
    <mergeCell ref="B60:C60"/>
    <mergeCell ref="B61:C61"/>
    <mergeCell ref="B62:C62"/>
    <mergeCell ref="B63:C63"/>
    <mergeCell ref="B64:C64"/>
    <mergeCell ref="B66:C66"/>
    <mergeCell ref="B65:C65"/>
    <mergeCell ref="B90:C90"/>
    <mergeCell ref="B91:E91"/>
    <mergeCell ref="B92:F92"/>
    <mergeCell ref="A85:G85"/>
    <mergeCell ref="A79:C79"/>
    <mergeCell ref="B83:D83"/>
    <mergeCell ref="B89:C89"/>
    <mergeCell ref="B86:C86"/>
    <mergeCell ref="D86:E86"/>
    <mergeCell ref="B87:C87"/>
    <mergeCell ref="D87:E87"/>
    <mergeCell ref="B53:C53"/>
    <mergeCell ref="D53:E53"/>
    <mergeCell ref="B54:C54"/>
    <mergeCell ref="D54:E54"/>
    <mergeCell ref="F25:G25"/>
    <mergeCell ref="B26:B29"/>
    <mergeCell ref="C26:C29"/>
    <mergeCell ref="D26:D29"/>
    <mergeCell ref="E26:E29"/>
    <mergeCell ref="A45:F45"/>
    <mergeCell ref="A46:F46"/>
    <mergeCell ref="F26:F29"/>
    <mergeCell ref="G26:G29"/>
    <mergeCell ref="A48:F48"/>
    <mergeCell ref="A49:F49"/>
    <mergeCell ref="A16:G16"/>
    <mergeCell ref="A4:G4"/>
    <mergeCell ref="B5:G5"/>
    <mergeCell ref="B8:G8"/>
    <mergeCell ref="A13:G13"/>
    <mergeCell ref="A14:G14"/>
    <mergeCell ref="A10:G10"/>
    <mergeCell ref="A11:G11"/>
    <mergeCell ref="A15:G15"/>
    <mergeCell ref="A17:G17"/>
    <mergeCell ref="A43:B43"/>
    <mergeCell ref="A44:B44"/>
    <mergeCell ref="A47:F47"/>
    <mergeCell ref="A18:G18"/>
    <mergeCell ref="A19:G19"/>
    <mergeCell ref="A20:G20"/>
    <mergeCell ref="A21:G21"/>
    <mergeCell ref="A22:G22"/>
    <mergeCell ref="A23:G23"/>
    <mergeCell ref="A24:G24"/>
    <mergeCell ref="A26:A29"/>
    <mergeCell ref="B126:D126"/>
    <mergeCell ref="B93:C93"/>
    <mergeCell ref="B105:D105"/>
    <mergeCell ref="B106:D106"/>
    <mergeCell ref="B107:D107"/>
    <mergeCell ref="B109:E109"/>
    <mergeCell ref="A110:G110"/>
    <mergeCell ref="A120:C120"/>
    <mergeCell ref="B108:D108"/>
  </mergeCell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Мизгирёв А.А.</cp:lastModifiedBy>
  <cp:lastPrinted>2024-08-16T04:55:34Z</cp:lastPrinted>
  <dcterms:created xsi:type="dcterms:W3CDTF">2015-06-05T18:17:20Z</dcterms:created>
  <dcterms:modified xsi:type="dcterms:W3CDTF">2024-09-30T13:06:27Z</dcterms:modified>
</cp:coreProperties>
</file>