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Денис\Desktop\ГБУ МГЦР\Ремонт\Минитинская, 55 (закупка 2)\"/>
    </mc:Choice>
  </mc:AlternateContent>
  <xr:revisionPtr revIDLastSave="0" documentId="13_ncr:1_{470038AF-7C1B-43B2-BE11-FF8DA791FF63}" xr6:coauthVersionLast="45" xr6:coauthVersionMax="47" xr10:uidLastSave="{00000000-0000-0000-0000-000000000000}"/>
  <bookViews>
    <workbookView xWindow="4350" yWindow="1725" windowWidth="21600" windowHeight="11385" xr2:uid="{E80352D0-C74A-4DB2-AE83-F37F75B3D014}"/>
  </bookViews>
  <sheets>
    <sheet name="Смета по ТСН-2001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ТСН-2001'!$25:$25</definedName>
    <definedName name="_xlnm.Print_Area" localSheetId="0">'Смета по ТСН-2001'!$A$1:$K$220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8" i="6" l="1"/>
  <c r="H215" i="6"/>
  <c r="C218" i="6"/>
  <c r="C215" i="6"/>
  <c r="J22" i="6"/>
  <c r="I22" i="6"/>
  <c r="C211" i="6"/>
  <c r="C210" i="6"/>
  <c r="I209" i="6"/>
  <c r="J209" i="6"/>
  <c r="I208" i="6"/>
  <c r="J208" i="6"/>
  <c r="I205" i="6"/>
  <c r="J205" i="6"/>
  <c r="I204" i="6"/>
  <c r="J204" i="6"/>
  <c r="J199" i="6"/>
  <c r="H199" i="6"/>
  <c r="G199" i="6"/>
  <c r="F199" i="6"/>
  <c r="D198" i="6"/>
  <c r="B198" i="6"/>
  <c r="J195" i="6"/>
  <c r="H195" i="6"/>
  <c r="G195" i="6"/>
  <c r="F195" i="6"/>
  <c r="D194" i="6"/>
  <c r="B194" i="6"/>
  <c r="J191" i="6"/>
  <c r="E191" i="6"/>
  <c r="J190" i="6"/>
  <c r="H190" i="6"/>
  <c r="G190" i="6"/>
  <c r="F190" i="6"/>
  <c r="J189" i="6"/>
  <c r="H189" i="6"/>
  <c r="G189" i="6"/>
  <c r="F189" i="6"/>
  <c r="C188" i="6"/>
  <c r="D187" i="6"/>
  <c r="B187" i="6"/>
  <c r="A186" i="6"/>
  <c r="I184" i="6"/>
  <c r="J184" i="6"/>
  <c r="I183" i="6"/>
  <c r="J183" i="6"/>
  <c r="H178" i="6"/>
  <c r="G178" i="6"/>
  <c r="E178" i="6"/>
  <c r="J177" i="6"/>
  <c r="E177" i="6"/>
  <c r="J176" i="6"/>
  <c r="E176" i="6"/>
  <c r="J175" i="6"/>
  <c r="E175" i="6"/>
  <c r="J174" i="6"/>
  <c r="H174" i="6"/>
  <c r="F174" i="6"/>
  <c r="D174" i="6"/>
  <c r="B174" i="6"/>
  <c r="J173" i="6"/>
  <c r="H173" i="6"/>
  <c r="G173" i="6"/>
  <c r="F173" i="6"/>
  <c r="J172" i="6"/>
  <c r="H172" i="6"/>
  <c r="G172" i="6"/>
  <c r="F172" i="6"/>
  <c r="J171" i="6"/>
  <c r="H171" i="6"/>
  <c r="G171" i="6"/>
  <c r="F171" i="6"/>
  <c r="J170" i="6"/>
  <c r="H170" i="6"/>
  <c r="G170" i="6"/>
  <c r="F170" i="6"/>
  <c r="D168" i="6"/>
  <c r="B168" i="6"/>
  <c r="H165" i="6"/>
  <c r="G165" i="6"/>
  <c r="E165" i="6"/>
  <c r="J164" i="6"/>
  <c r="E164" i="6"/>
  <c r="J163" i="6"/>
  <c r="E163" i="6"/>
  <c r="J162" i="6"/>
  <c r="E162" i="6"/>
  <c r="J161" i="6"/>
  <c r="H161" i="6"/>
  <c r="F161" i="6"/>
  <c r="D161" i="6"/>
  <c r="B161" i="6"/>
  <c r="J160" i="6"/>
  <c r="H160" i="6"/>
  <c r="G160" i="6"/>
  <c r="F160" i="6"/>
  <c r="J159" i="6"/>
  <c r="H159" i="6"/>
  <c r="G159" i="6"/>
  <c r="F159" i="6"/>
  <c r="J158" i="6"/>
  <c r="H158" i="6"/>
  <c r="G158" i="6"/>
  <c r="F158" i="6"/>
  <c r="J157" i="6"/>
  <c r="H157" i="6"/>
  <c r="G157" i="6"/>
  <c r="F157" i="6"/>
  <c r="D155" i="6"/>
  <c r="B155" i="6"/>
  <c r="H152" i="6"/>
  <c r="G152" i="6"/>
  <c r="E152" i="6"/>
  <c r="J151" i="6"/>
  <c r="E151" i="6"/>
  <c r="J150" i="6"/>
  <c r="E150" i="6"/>
  <c r="J149" i="6"/>
  <c r="E149" i="6"/>
  <c r="J148" i="6"/>
  <c r="H148" i="6"/>
  <c r="F148" i="6"/>
  <c r="D148" i="6"/>
  <c r="B148" i="6"/>
  <c r="J147" i="6"/>
  <c r="H147" i="6"/>
  <c r="F147" i="6"/>
  <c r="D147" i="6"/>
  <c r="B147" i="6"/>
  <c r="J146" i="6"/>
  <c r="H146" i="6"/>
  <c r="G146" i="6"/>
  <c r="F146" i="6"/>
  <c r="J145" i="6"/>
  <c r="H145" i="6"/>
  <c r="G145" i="6"/>
  <c r="F145" i="6"/>
  <c r="J144" i="6"/>
  <c r="H144" i="6"/>
  <c r="G144" i="6"/>
  <c r="F144" i="6"/>
  <c r="J143" i="6"/>
  <c r="H143" i="6"/>
  <c r="G143" i="6"/>
  <c r="F143" i="6"/>
  <c r="D141" i="6"/>
  <c r="B141" i="6"/>
  <c r="H138" i="6"/>
  <c r="G138" i="6"/>
  <c r="E138" i="6"/>
  <c r="J137" i="6"/>
  <c r="E137" i="6"/>
  <c r="J136" i="6"/>
  <c r="E136" i="6"/>
  <c r="J135" i="6"/>
  <c r="E135" i="6"/>
  <c r="J134" i="6"/>
  <c r="H134" i="6"/>
  <c r="F134" i="6"/>
  <c r="D134" i="6"/>
  <c r="B134" i="6"/>
  <c r="J133" i="6"/>
  <c r="H133" i="6"/>
  <c r="F133" i="6"/>
  <c r="D133" i="6"/>
  <c r="B133" i="6"/>
  <c r="J132" i="6"/>
  <c r="H132" i="6"/>
  <c r="F132" i="6"/>
  <c r="D132" i="6"/>
  <c r="B132" i="6"/>
  <c r="J131" i="6"/>
  <c r="H131" i="6"/>
  <c r="G131" i="6"/>
  <c r="F131" i="6"/>
  <c r="J130" i="6"/>
  <c r="H130" i="6"/>
  <c r="G130" i="6"/>
  <c r="F130" i="6"/>
  <c r="J129" i="6"/>
  <c r="H129" i="6"/>
  <c r="G129" i="6"/>
  <c r="F129" i="6"/>
  <c r="J128" i="6"/>
  <c r="H128" i="6"/>
  <c r="G128" i="6"/>
  <c r="F128" i="6"/>
  <c r="D126" i="6"/>
  <c r="B126" i="6"/>
  <c r="H123" i="6"/>
  <c r="G123" i="6"/>
  <c r="E123" i="6"/>
  <c r="J122" i="6"/>
  <c r="E122" i="6"/>
  <c r="J121" i="6"/>
  <c r="E121" i="6"/>
  <c r="J120" i="6"/>
  <c r="E120" i="6"/>
  <c r="J119" i="6"/>
  <c r="H119" i="6"/>
  <c r="F119" i="6"/>
  <c r="D119" i="6"/>
  <c r="B119" i="6"/>
  <c r="J118" i="6"/>
  <c r="H118" i="6"/>
  <c r="G118" i="6"/>
  <c r="F118" i="6"/>
  <c r="J117" i="6"/>
  <c r="H117" i="6"/>
  <c r="G117" i="6"/>
  <c r="F117" i="6"/>
  <c r="J116" i="6"/>
  <c r="H116" i="6"/>
  <c r="G116" i="6"/>
  <c r="F116" i="6"/>
  <c r="K115" i="6"/>
  <c r="J115" i="6"/>
  <c r="H115" i="6"/>
  <c r="G115" i="6"/>
  <c r="F115" i="6"/>
  <c r="D113" i="6"/>
  <c r="B113" i="6"/>
  <c r="B112" i="6"/>
  <c r="H108" i="6"/>
  <c r="G108" i="6"/>
  <c r="E108" i="6"/>
  <c r="J107" i="6"/>
  <c r="E107" i="6"/>
  <c r="J106" i="6"/>
  <c r="E106" i="6"/>
  <c r="J105" i="6"/>
  <c r="H105" i="6"/>
  <c r="G105" i="6"/>
  <c r="F105" i="6"/>
  <c r="D103" i="6"/>
  <c r="B103" i="6"/>
  <c r="H100" i="6"/>
  <c r="G100" i="6"/>
  <c r="E100" i="6"/>
  <c r="J99" i="6"/>
  <c r="E99" i="6"/>
  <c r="J98" i="6"/>
  <c r="E98" i="6"/>
  <c r="J97" i="6"/>
  <c r="E97" i="6"/>
  <c r="J96" i="6"/>
  <c r="H96" i="6"/>
  <c r="G96" i="6"/>
  <c r="F96" i="6"/>
  <c r="J95" i="6"/>
  <c r="H95" i="6"/>
  <c r="G95" i="6"/>
  <c r="F95" i="6"/>
  <c r="J94" i="6"/>
  <c r="H94" i="6"/>
  <c r="G94" i="6"/>
  <c r="F94" i="6"/>
  <c r="D92" i="6"/>
  <c r="B92" i="6"/>
  <c r="B91" i="6"/>
  <c r="A89" i="6"/>
  <c r="I87" i="6"/>
  <c r="J87" i="6"/>
  <c r="I86" i="6"/>
  <c r="J86" i="6"/>
  <c r="H81" i="6"/>
  <c r="G81" i="6"/>
  <c r="E81" i="6"/>
  <c r="J80" i="6"/>
  <c r="E80" i="6"/>
  <c r="J79" i="6"/>
  <c r="E79" i="6"/>
  <c r="J78" i="6"/>
  <c r="E78" i="6"/>
  <c r="J77" i="6"/>
  <c r="H77" i="6"/>
  <c r="F77" i="6"/>
  <c r="D77" i="6"/>
  <c r="B77" i="6"/>
  <c r="J76" i="6"/>
  <c r="H76" i="6"/>
  <c r="F76" i="6"/>
  <c r="D76" i="6"/>
  <c r="B76" i="6"/>
  <c r="J75" i="6"/>
  <c r="H75" i="6"/>
  <c r="G75" i="6"/>
  <c r="F75" i="6"/>
  <c r="J74" i="6"/>
  <c r="H74" i="6"/>
  <c r="G74" i="6"/>
  <c r="F74" i="6"/>
  <c r="J73" i="6"/>
  <c r="H73" i="6"/>
  <c r="G73" i="6"/>
  <c r="F73" i="6"/>
  <c r="J72" i="6"/>
  <c r="H72" i="6"/>
  <c r="G72" i="6"/>
  <c r="F72" i="6"/>
  <c r="C71" i="6"/>
  <c r="D70" i="6"/>
  <c r="B70" i="6"/>
  <c r="H67" i="6"/>
  <c r="G67" i="6"/>
  <c r="E67" i="6"/>
  <c r="J66" i="6"/>
  <c r="E66" i="6"/>
  <c r="J65" i="6"/>
  <c r="E65" i="6"/>
  <c r="J64" i="6"/>
  <c r="H64" i="6"/>
  <c r="F64" i="6"/>
  <c r="D64" i="6"/>
  <c r="B64" i="6"/>
  <c r="J63" i="6"/>
  <c r="H63" i="6"/>
  <c r="G63" i="6"/>
  <c r="F63" i="6"/>
  <c r="J62" i="6"/>
  <c r="H62" i="6"/>
  <c r="G62" i="6"/>
  <c r="F62" i="6"/>
  <c r="C61" i="6"/>
  <c r="D60" i="6"/>
  <c r="B60" i="6"/>
  <c r="H57" i="6"/>
  <c r="G57" i="6"/>
  <c r="E57" i="6"/>
  <c r="J56" i="6"/>
  <c r="E56" i="6"/>
  <c r="J55" i="6"/>
  <c r="E55" i="6"/>
  <c r="J54" i="6"/>
  <c r="E54" i="6"/>
  <c r="J53" i="6"/>
  <c r="H53" i="6"/>
  <c r="F53" i="6"/>
  <c r="D53" i="6"/>
  <c r="B53" i="6"/>
  <c r="J52" i="6"/>
  <c r="H52" i="6"/>
  <c r="G52" i="6"/>
  <c r="F52" i="6"/>
  <c r="J51" i="6"/>
  <c r="H51" i="6"/>
  <c r="G51" i="6"/>
  <c r="F51" i="6"/>
  <c r="J50" i="6"/>
  <c r="H50" i="6"/>
  <c r="G50" i="6"/>
  <c r="F50" i="6"/>
  <c r="J49" i="6"/>
  <c r="H49" i="6"/>
  <c r="G49" i="6"/>
  <c r="F49" i="6"/>
  <c r="D47" i="6"/>
  <c r="B47" i="6"/>
  <c r="H44" i="6"/>
  <c r="G44" i="6"/>
  <c r="E44" i="6"/>
  <c r="J43" i="6"/>
  <c r="E43" i="6"/>
  <c r="J42" i="6"/>
  <c r="E42" i="6"/>
  <c r="J41" i="6"/>
  <c r="E41" i="6"/>
  <c r="J40" i="6"/>
  <c r="H40" i="6"/>
  <c r="F40" i="6"/>
  <c r="D40" i="6"/>
  <c r="B40" i="6"/>
  <c r="J39" i="6"/>
  <c r="H39" i="6"/>
  <c r="G39" i="6"/>
  <c r="F39" i="6"/>
  <c r="J38" i="6"/>
  <c r="H38" i="6"/>
  <c r="G38" i="6"/>
  <c r="F38" i="6"/>
  <c r="J37" i="6"/>
  <c r="H37" i="6"/>
  <c r="G37" i="6"/>
  <c r="F37" i="6"/>
  <c r="D35" i="6"/>
  <c r="B35" i="6"/>
  <c r="I32" i="6"/>
  <c r="H32" i="6"/>
  <c r="G32" i="6"/>
  <c r="E32" i="6"/>
  <c r="J31" i="6"/>
  <c r="E31" i="6"/>
  <c r="J30" i="6"/>
  <c r="E30" i="6"/>
  <c r="J29" i="6"/>
  <c r="H29" i="6"/>
  <c r="G29" i="6"/>
  <c r="F29" i="6"/>
  <c r="E28" i="6"/>
  <c r="D28" i="6"/>
  <c r="B28" i="6"/>
  <c r="A27" i="6"/>
  <c r="A13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" i="3"/>
  <c r="Y1" i="3"/>
  <c r="CV1" i="3" s="1"/>
  <c r="CU1" i="3"/>
  <c r="CY1" i="3"/>
  <c r="CZ1" i="3"/>
  <c r="DB1" i="3" s="1"/>
  <c r="DA1" i="3"/>
  <c r="DC1" i="3"/>
  <c r="A2" i="3"/>
  <c r="Y2" i="3"/>
  <c r="CU2" i="3"/>
  <c r="CV2" i="3"/>
  <c r="CX2" i="3"/>
  <c r="DF2" i="3" s="1"/>
  <c r="CY2" i="3"/>
  <c r="CZ2" i="3"/>
  <c r="DB2" i="3" s="1"/>
  <c r="DA2" i="3"/>
  <c r="DC2" i="3"/>
  <c r="DG2" i="3"/>
  <c r="A3" i="3"/>
  <c r="Y3" i="3"/>
  <c r="CY3" i="3"/>
  <c r="CZ3" i="3"/>
  <c r="DB3" i="3" s="1"/>
  <c r="DA3" i="3"/>
  <c r="DC3" i="3"/>
  <c r="A4" i="3"/>
  <c r="Y4" i="3"/>
  <c r="CY4" i="3"/>
  <c r="CZ4" i="3"/>
  <c r="DA4" i="3"/>
  <c r="DB4" i="3"/>
  <c r="DC4" i="3"/>
  <c r="A5" i="3"/>
  <c r="Y5" i="3"/>
  <c r="CY5" i="3"/>
  <c r="CZ5" i="3"/>
  <c r="DB5" i="3" s="1"/>
  <c r="DA5" i="3"/>
  <c r="DC5" i="3"/>
  <c r="A6" i="3"/>
  <c r="Y6" i="3"/>
  <c r="CY6" i="3"/>
  <c r="CZ6" i="3"/>
  <c r="DB6" i="3" s="1"/>
  <c r="DA6" i="3"/>
  <c r="DC6" i="3"/>
  <c r="A7" i="3"/>
  <c r="Y7" i="3"/>
  <c r="CY7" i="3"/>
  <c r="CZ7" i="3"/>
  <c r="DB7" i="3" s="1"/>
  <c r="DA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B11" i="3" s="1"/>
  <c r="DA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Y23" i="3"/>
  <c r="CZ23" i="3"/>
  <c r="DB23" i="3" s="1"/>
  <c r="DA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B26" i="3" s="1"/>
  <c r="DA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A28" i="3"/>
  <c r="DB28" i="3"/>
  <c r="DC28" i="3"/>
  <c r="A29" i="3"/>
  <c r="Y29" i="3"/>
  <c r="CY29" i="3"/>
  <c r="CZ29" i="3"/>
  <c r="DB29" i="3" s="1"/>
  <c r="DA29" i="3"/>
  <c r="DC29" i="3"/>
  <c r="A30" i="3"/>
  <c r="Y30" i="3"/>
  <c r="CY30" i="3"/>
  <c r="CZ30" i="3"/>
  <c r="DB30" i="3" s="1"/>
  <c r="DA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A32" i="3"/>
  <c r="DB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B35" i="3" s="1"/>
  <c r="DA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B39" i="3" s="1"/>
  <c r="DA39" i="3"/>
  <c r="DC39" i="3"/>
  <c r="A40" i="3"/>
  <c r="Y40" i="3"/>
  <c r="CY40" i="3"/>
  <c r="CZ40" i="3"/>
  <c r="DA40" i="3"/>
  <c r="DB40" i="3"/>
  <c r="DC40" i="3"/>
  <c r="A41" i="3"/>
  <c r="Y41" i="3"/>
  <c r="CY41" i="3"/>
  <c r="CZ41" i="3"/>
  <c r="DB41" i="3" s="1"/>
  <c r="DA41" i="3"/>
  <c r="DC41" i="3"/>
  <c r="A42" i="3"/>
  <c r="Y42" i="3"/>
  <c r="CY42" i="3"/>
  <c r="CZ42" i="3"/>
  <c r="DB42" i="3" s="1"/>
  <c r="DA42" i="3"/>
  <c r="DC42" i="3"/>
  <c r="A43" i="3"/>
  <c r="Y43" i="3"/>
  <c r="CY43" i="3"/>
  <c r="CZ43" i="3"/>
  <c r="DA43" i="3"/>
  <c r="DB43" i="3"/>
  <c r="DC43" i="3"/>
  <c r="A44" i="3"/>
  <c r="Y44" i="3"/>
  <c r="CY44" i="3"/>
  <c r="CZ44" i="3"/>
  <c r="DA44" i="3"/>
  <c r="DB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B46" i="3" s="1"/>
  <c r="DA46" i="3"/>
  <c r="DC46" i="3"/>
  <c r="A47" i="3"/>
  <c r="Y47" i="3"/>
  <c r="CY47" i="3"/>
  <c r="CZ47" i="3"/>
  <c r="DB47" i="3" s="1"/>
  <c r="DA47" i="3"/>
  <c r="DC47" i="3"/>
  <c r="A48" i="3"/>
  <c r="Y48" i="3"/>
  <c r="CY48" i="3"/>
  <c r="CZ48" i="3"/>
  <c r="DB48" i="3" s="1"/>
  <c r="DA48" i="3"/>
  <c r="DC48" i="3"/>
  <c r="A49" i="3"/>
  <c r="Y49" i="3"/>
  <c r="CY49" i="3"/>
  <c r="CZ49" i="3"/>
  <c r="DA49" i="3"/>
  <c r="DB49" i="3"/>
  <c r="DC49" i="3"/>
  <c r="A50" i="3"/>
  <c r="Y50" i="3"/>
  <c r="CY50" i="3"/>
  <c r="CZ50" i="3"/>
  <c r="DB50" i="3" s="1"/>
  <c r="DA50" i="3"/>
  <c r="DC50" i="3"/>
  <c r="A51" i="3"/>
  <c r="Y51" i="3"/>
  <c r="CY51" i="3"/>
  <c r="CZ51" i="3"/>
  <c r="DB51" i="3" s="1"/>
  <c r="DA51" i="3"/>
  <c r="DC51" i="3"/>
  <c r="A52" i="3"/>
  <c r="Y52" i="3"/>
  <c r="CY52" i="3"/>
  <c r="CZ52" i="3"/>
  <c r="DA52" i="3"/>
  <c r="DB52" i="3"/>
  <c r="DC52" i="3"/>
  <c r="A53" i="3"/>
  <c r="Y53" i="3"/>
  <c r="CY53" i="3"/>
  <c r="CZ53" i="3"/>
  <c r="DB53" i="3" s="1"/>
  <c r="DA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B56" i="3" s="1"/>
  <c r="DA56" i="3"/>
  <c r="DC56" i="3"/>
  <c r="A57" i="3"/>
  <c r="Y57" i="3"/>
  <c r="CY57" i="3"/>
  <c r="CZ57" i="3"/>
  <c r="DA57" i="3"/>
  <c r="DB57" i="3"/>
  <c r="DC57" i="3"/>
  <c r="A58" i="3"/>
  <c r="Y58" i="3"/>
  <c r="CY58" i="3"/>
  <c r="CZ58" i="3"/>
  <c r="DA58" i="3"/>
  <c r="DB58" i="3"/>
  <c r="DC58" i="3"/>
  <c r="A59" i="3"/>
  <c r="Y59" i="3"/>
  <c r="CY59" i="3"/>
  <c r="CZ59" i="3"/>
  <c r="DB59" i="3" s="1"/>
  <c r="DA59" i="3"/>
  <c r="DC59" i="3"/>
  <c r="A60" i="3"/>
  <c r="Y60" i="3"/>
  <c r="CY60" i="3"/>
  <c r="CZ60" i="3"/>
  <c r="DB60" i="3" s="1"/>
  <c r="DA60" i="3"/>
  <c r="DC60" i="3"/>
  <c r="A61" i="3"/>
  <c r="Y61" i="3"/>
  <c r="CY61" i="3"/>
  <c r="CZ61" i="3"/>
  <c r="DA61" i="3"/>
  <c r="DB61" i="3"/>
  <c r="DC61" i="3"/>
  <c r="A62" i="3"/>
  <c r="Y62" i="3"/>
  <c r="CY62" i="3"/>
  <c r="CZ62" i="3"/>
  <c r="DA62" i="3"/>
  <c r="DB62" i="3"/>
  <c r="DC62" i="3"/>
  <c r="A63" i="3"/>
  <c r="Y63" i="3"/>
  <c r="CY63" i="3"/>
  <c r="CZ63" i="3"/>
  <c r="DB63" i="3" s="1"/>
  <c r="DA63" i="3"/>
  <c r="DC63" i="3"/>
  <c r="A64" i="3"/>
  <c r="Y64" i="3"/>
  <c r="CY64" i="3"/>
  <c r="CZ64" i="3"/>
  <c r="DB64" i="3" s="1"/>
  <c r="DA64" i="3"/>
  <c r="DC64" i="3"/>
  <c r="A65" i="3"/>
  <c r="Y65" i="3"/>
  <c r="CY65" i="3"/>
  <c r="CZ65" i="3"/>
  <c r="DB65" i="3" s="1"/>
  <c r="DA65" i="3"/>
  <c r="DC65" i="3"/>
  <c r="A66" i="3"/>
  <c r="Y66" i="3"/>
  <c r="CY66" i="3"/>
  <c r="CZ66" i="3"/>
  <c r="DA66" i="3"/>
  <c r="DB66" i="3"/>
  <c r="DC66" i="3"/>
  <c r="A67" i="3"/>
  <c r="Y67" i="3"/>
  <c r="CY67" i="3"/>
  <c r="CZ67" i="3"/>
  <c r="DA67" i="3"/>
  <c r="DB67" i="3"/>
  <c r="DC67" i="3"/>
  <c r="A68" i="3"/>
  <c r="Y68" i="3"/>
  <c r="CY68" i="3"/>
  <c r="CZ68" i="3"/>
  <c r="DB68" i="3" s="1"/>
  <c r="DA68" i="3"/>
  <c r="DC68" i="3"/>
  <c r="A69" i="3"/>
  <c r="Y69" i="3"/>
  <c r="CY69" i="3"/>
  <c r="CZ69" i="3"/>
  <c r="DA69" i="3"/>
  <c r="DB69" i="3"/>
  <c r="DC69" i="3"/>
  <c r="A70" i="3"/>
  <c r="Y70" i="3"/>
  <c r="CY70" i="3"/>
  <c r="CZ70" i="3"/>
  <c r="DB70" i="3" s="1"/>
  <c r="DA70" i="3"/>
  <c r="DC70" i="3"/>
  <c r="A71" i="3"/>
  <c r="Y71" i="3"/>
  <c r="CY71" i="3"/>
  <c r="CZ71" i="3"/>
  <c r="DB71" i="3" s="1"/>
  <c r="DA71" i="3"/>
  <c r="DC71" i="3"/>
  <c r="A72" i="3"/>
  <c r="Y72" i="3"/>
  <c r="CY72" i="3"/>
  <c r="CZ72" i="3"/>
  <c r="DB72" i="3" s="1"/>
  <c r="DA72" i="3"/>
  <c r="DC72" i="3"/>
  <c r="A73" i="3"/>
  <c r="Y73" i="3"/>
  <c r="CY73" i="3"/>
  <c r="CZ73" i="3"/>
  <c r="DA73" i="3"/>
  <c r="DB73" i="3"/>
  <c r="DC73" i="3"/>
  <c r="A74" i="3"/>
  <c r="Y74" i="3"/>
  <c r="CY74" i="3"/>
  <c r="CZ74" i="3"/>
  <c r="DA74" i="3"/>
  <c r="DB74" i="3"/>
  <c r="DC74" i="3"/>
  <c r="A75" i="3"/>
  <c r="Y75" i="3"/>
  <c r="CY75" i="3"/>
  <c r="CZ75" i="3"/>
  <c r="DB75" i="3" s="1"/>
  <c r="DA75" i="3"/>
  <c r="DC75" i="3"/>
  <c r="A76" i="3"/>
  <c r="Y76" i="3"/>
  <c r="CY76" i="3"/>
  <c r="CZ76" i="3"/>
  <c r="DB76" i="3" s="1"/>
  <c r="DA76" i="3"/>
  <c r="DC76" i="3"/>
  <c r="A77" i="3"/>
  <c r="Y77" i="3"/>
  <c r="CY77" i="3"/>
  <c r="CZ77" i="3"/>
  <c r="DB77" i="3" s="1"/>
  <c r="DA77" i="3"/>
  <c r="DC77" i="3"/>
  <c r="A78" i="3"/>
  <c r="Y78" i="3"/>
  <c r="CY78" i="3"/>
  <c r="CZ78" i="3"/>
  <c r="DA78" i="3"/>
  <c r="DB78" i="3"/>
  <c r="DC78" i="3"/>
  <c r="A79" i="3"/>
  <c r="Y79" i="3"/>
  <c r="CY79" i="3"/>
  <c r="CZ79" i="3"/>
  <c r="DA79" i="3"/>
  <c r="DB79" i="3"/>
  <c r="DC79" i="3"/>
  <c r="A80" i="3"/>
  <c r="Y80" i="3"/>
  <c r="CY80" i="3"/>
  <c r="CZ80" i="3"/>
  <c r="DB80" i="3" s="1"/>
  <c r="DA80" i="3"/>
  <c r="DC80" i="3"/>
  <c r="A81" i="3"/>
  <c r="Y81" i="3"/>
  <c r="CY81" i="3"/>
  <c r="CZ81" i="3"/>
  <c r="DA81" i="3"/>
  <c r="DB81" i="3"/>
  <c r="DC81" i="3"/>
  <c r="A82" i="3"/>
  <c r="Y82" i="3"/>
  <c r="CY82" i="3"/>
  <c r="CZ82" i="3"/>
  <c r="DB82" i="3" s="1"/>
  <c r="DA82" i="3"/>
  <c r="DC82" i="3"/>
  <c r="A83" i="3"/>
  <c r="Y83" i="3"/>
  <c r="CY83" i="3"/>
  <c r="CZ83" i="3"/>
  <c r="DB83" i="3" s="1"/>
  <c r="DA83" i="3"/>
  <c r="DC83" i="3"/>
  <c r="A84" i="3"/>
  <c r="Y84" i="3"/>
  <c r="CY84" i="3"/>
  <c r="CZ84" i="3"/>
  <c r="DB84" i="3" s="1"/>
  <c r="DA84" i="3"/>
  <c r="DC84" i="3"/>
  <c r="A85" i="3"/>
  <c r="Y85" i="3"/>
  <c r="CY85" i="3"/>
  <c r="CZ85" i="3"/>
  <c r="DA85" i="3"/>
  <c r="DB85" i="3"/>
  <c r="DC85" i="3"/>
  <c r="A86" i="3"/>
  <c r="Y86" i="3"/>
  <c r="CY86" i="3"/>
  <c r="CZ86" i="3"/>
  <c r="DA86" i="3"/>
  <c r="DB86" i="3"/>
  <c r="DC86" i="3"/>
  <c r="A87" i="3"/>
  <c r="Y87" i="3"/>
  <c r="CY87" i="3"/>
  <c r="CZ87" i="3"/>
  <c r="DB87" i="3" s="1"/>
  <c r="DA87" i="3"/>
  <c r="DC87" i="3"/>
  <c r="A88" i="3"/>
  <c r="Y88" i="3"/>
  <c r="CY88" i="3"/>
  <c r="CZ88" i="3"/>
  <c r="DB88" i="3" s="1"/>
  <c r="DA88" i="3"/>
  <c r="DC88" i="3"/>
  <c r="A89" i="3"/>
  <c r="Y89" i="3"/>
  <c r="CY89" i="3"/>
  <c r="CZ89" i="3"/>
  <c r="DB89" i="3" s="1"/>
  <c r="DA89" i="3"/>
  <c r="DC89" i="3"/>
  <c r="A90" i="3"/>
  <c r="Y90" i="3"/>
  <c r="CY90" i="3"/>
  <c r="CZ90" i="3"/>
  <c r="DA90" i="3"/>
  <c r="DB90" i="3"/>
  <c r="DC90" i="3"/>
  <c r="A91" i="3"/>
  <c r="Y91" i="3"/>
  <c r="CY91" i="3"/>
  <c r="CZ91" i="3"/>
  <c r="DA91" i="3"/>
  <c r="DB91" i="3"/>
  <c r="DC91" i="3"/>
  <c r="A92" i="3"/>
  <c r="Y92" i="3"/>
  <c r="CY92" i="3"/>
  <c r="CZ92" i="3"/>
  <c r="DB92" i="3" s="1"/>
  <c r="DA92" i="3"/>
  <c r="DC92" i="3"/>
  <c r="A93" i="3"/>
  <c r="Y93" i="3"/>
  <c r="CY93" i="3"/>
  <c r="CZ93" i="3"/>
  <c r="DA93" i="3"/>
  <c r="DB93" i="3"/>
  <c r="DC93" i="3"/>
  <c r="A94" i="3"/>
  <c r="Y94" i="3"/>
  <c r="CY94" i="3"/>
  <c r="CZ94" i="3"/>
  <c r="DB94" i="3" s="1"/>
  <c r="DA94" i="3"/>
  <c r="DC94" i="3"/>
  <c r="A95" i="3"/>
  <c r="Y95" i="3"/>
  <c r="CY95" i="3"/>
  <c r="CZ95" i="3"/>
  <c r="DB95" i="3" s="1"/>
  <c r="DA95" i="3"/>
  <c r="DC95" i="3"/>
  <c r="A96" i="3"/>
  <c r="Y96" i="3"/>
  <c r="CY96" i="3"/>
  <c r="CZ96" i="3"/>
  <c r="DA96" i="3"/>
  <c r="DB96" i="3"/>
  <c r="DC96" i="3"/>
  <c r="A97" i="3"/>
  <c r="Y97" i="3"/>
  <c r="CY97" i="3"/>
  <c r="CZ97" i="3"/>
  <c r="DA97" i="3"/>
  <c r="DB97" i="3"/>
  <c r="DC97" i="3"/>
  <c r="A98" i="3"/>
  <c r="Y98" i="3"/>
  <c r="CY98" i="3"/>
  <c r="CZ98" i="3"/>
  <c r="DA98" i="3"/>
  <c r="DB98" i="3"/>
  <c r="DC98" i="3"/>
  <c r="A99" i="3"/>
  <c r="Y99" i="3"/>
  <c r="CY99" i="3"/>
  <c r="CZ99" i="3"/>
  <c r="DB99" i="3" s="1"/>
  <c r="DA99" i="3"/>
  <c r="DC99" i="3"/>
  <c r="A100" i="3"/>
  <c r="Y100" i="3"/>
  <c r="CY100" i="3"/>
  <c r="CZ100" i="3"/>
  <c r="DB100" i="3" s="1"/>
  <c r="DA100" i="3"/>
  <c r="DC100" i="3"/>
  <c r="A101" i="3"/>
  <c r="Y101" i="3"/>
  <c r="CY101" i="3"/>
  <c r="CZ101" i="3"/>
  <c r="DB101" i="3" s="1"/>
  <c r="DA101" i="3"/>
  <c r="DC101" i="3"/>
  <c r="A102" i="3"/>
  <c r="Y102" i="3"/>
  <c r="CY102" i="3"/>
  <c r="CZ102" i="3"/>
  <c r="DA102" i="3"/>
  <c r="DB102" i="3"/>
  <c r="DC102" i="3"/>
  <c r="A103" i="3"/>
  <c r="Y103" i="3"/>
  <c r="CY103" i="3"/>
  <c r="CZ103" i="3"/>
  <c r="DA103" i="3"/>
  <c r="DB103" i="3"/>
  <c r="DC103" i="3"/>
  <c r="A104" i="3"/>
  <c r="Y104" i="3"/>
  <c r="CY104" i="3"/>
  <c r="CZ104" i="3"/>
  <c r="DB104" i="3" s="1"/>
  <c r="DA104" i="3"/>
  <c r="DC104" i="3"/>
  <c r="A105" i="3"/>
  <c r="Y105" i="3"/>
  <c r="CY105" i="3"/>
  <c r="CZ105" i="3"/>
  <c r="DA105" i="3"/>
  <c r="DB105" i="3"/>
  <c r="DC105" i="3"/>
  <c r="A106" i="3"/>
  <c r="Y106" i="3"/>
  <c r="CY106" i="3"/>
  <c r="CZ106" i="3"/>
  <c r="DB106" i="3" s="1"/>
  <c r="DA106" i="3"/>
  <c r="DC106" i="3"/>
  <c r="A107" i="3"/>
  <c r="Y107" i="3"/>
  <c r="CY107" i="3"/>
  <c r="CZ107" i="3"/>
  <c r="DB107" i="3" s="1"/>
  <c r="DA107" i="3"/>
  <c r="DC107" i="3"/>
  <c r="A108" i="3"/>
  <c r="Y108" i="3"/>
  <c r="CY108" i="3"/>
  <c r="CZ108" i="3"/>
  <c r="DA108" i="3"/>
  <c r="DB108" i="3"/>
  <c r="DC108" i="3"/>
  <c r="A109" i="3"/>
  <c r="Y109" i="3"/>
  <c r="CY109" i="3"/>
  <c r="CZ109" i="3"/>
  <c r="DA109" i="3"/>
  <c r="DB109" i="3"/>
  <c r="DC109" i="3"/>
  <c r="A110" i="3"/>
  <c r="Y110" i="3"/>
  <c r="CY110" i="3"/>
  <c r="CZ110" i="3"/>
  <c r="DA110" i="3"/>
  <c r="DB110" i="3"/>
  <c r="DC110" i="3"/>
  <c r="A111" i="3"/>
  <c r="Y111" i="3"/>
  <c r="CY111" i="3"/>
  <c r="CZ111" i="3"/>
  <c r="DB111" i="3" s="1"/>
  <c r="DA111" i="3"/>
  <c r="DC111" i="3"/>
  <c r="A112" i="3"/>
  <c r="Y112" i="3"/>
  <c r="CY112" i="3"/>
  <c r="CZ112" i="3"/>
  <c r="DB112" i="3" s="1"/>
  <c r="DA112" i="3"/>
  <c r="DC112" i="3"/>
  <c r="A113" i="3"/>
  <c r="Y113" i="3"/>
  <c r="CY113" i="3"/>
  <c r="CZ113" i="3"/>
  <c r="DB113" i="3" s="1"/>
  <c r="DA113" i="3"/>
  <c r="DC113" i="3"/>
  <c r="A114" i="3"/>
  <c r="Y114" i="3"/>
  <c r="CY114" i="3"/>
  <c r="CZ114" i="3"/>
  <c r="DA114" i="3"/>
  <c r="DB114" i="3"/>
  <c r="DC114" i="3"/>
  <c r="A115" i="3"/>
  <c r="Y115" i="3"/>
  <c r="CY115" i="3"/>
  <c r="CZ115" i="3"/>
  <c r="DA115" i="3"/>
  <c r="DB115" i="3"/>
  <c r="DC115" i="3"/>
  <c r="A116" i="3"/>
  <c r="Y116" i="3"/>
  <c r="CY116" i="3"/>
  <c r="CZ116" i="3"/>
  <c r="DB116" i="3" s="1"/>
  <c r="DA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B118" i="3" s="1"/>
  <c r="DA118" i="3"/>
  <c r="DC118" i="3"/>
  <c r="A119" i="3"/>
  <c r="Y119" i="3"/>
  <c r="CY119" i="3"/>
  <c r="CZ119" i="3"/>
  <c r="DB119" i="3" s="1"/>
  <c r="DA119" i="3"/>
  <c r="DC119" i="3"/>
  <c r="A120" i="3"/>
  <c r="Y120" i="3"/>
  <c r="CY120" i="3"/>
  <c r="CZ120" i="3"/>
  <c r="DB120" i="3" s="1"/>
  <c r="DA120" i="3"/>
  <c r="DC120" i="3"/>
  <c r="A121" i="3"/>
  <c r="Y121" i="3"/>
  <c r="CY121" i="3"/>
  <c r="CZ121" i="3"/>
  <c r="DA121" i="3"/>
  <c r="DB121" i="3"/>
  <c r="DC121" i="3"/>
  <c r="A122" i="3"/>
  <c r="Y122" i="3"/>
  <c r="CY122" i="3"/>
  <c r="CZ122" i="3"/>
  <c r="DA122" i="3"/>
  <c r="DB122" i="3"/>
  <c r="DC122" i="3"/>
  <c r="A123" i="3"/>
  <c r="Y123" i="3"/>
  <c r="CY123" i="3"/>
  <c r="CZ123" i="3"/>
  <c r="DB123" i="3" s="1"/>
  <c r="DA123" i="3"/>
  <c r="DC123" i="3"/>
  <c r="A124" i="3"/>
  <c r="Y124" i="3"/>
  <c r="CY124" i="3"/>
  <c r="CZ124" i="3"/>
  <c r="DB124" i="3" s="1"/>
  <c r="DA124" i="3"/>
  <c r="DC124" i="3"/>
  <c r="A125" i="3"/>
  <c r="Y125" i="3"/>
  <c r="CY125" i="3"/>
  <c r="CZ125" i="3"/>
  <c r="DB125" i="3" s="1"/>
  <c r="DA125" i="3"/>
  <c r="DC125" i="3"/>
  <c r="A126" i="3"/>
  <c r="Y126" i="3"/>
  <c r="CY126" i="3"/>
  <c r="CZ126" i="3"/>
  <c r="DA126" i="3"/>
  <c r="DB126" i="3"/>
  <c r="DC126" i="3"/>
  <c r="A127" i="3"/>
  <c r="Y127" i="3"/>
  <c r="CY127" i="3"/>
  <c r="CZ127" i="3"/>
  <c r="DA127" i="3"/>
  <c r="DB127" i="3"/>
  <c r="DC127" i="3"/>
  <c r="A128" i="3"/>
  <c r="Y128" i="3"/>
  <c r="CY128" i="3"/>
  <c r="CZ128" i="3"/>
  <c r="DB128" i="3" s="1"/>
  <c r="DA128" i="3"/>
  <c r="DC128" i="3"/>
  <c r="A129" i="3"/>
  <c r="Y129" i="3"/>
  <c r="CY129" i="3"/>
  <c r="CZ129" i="3"/>
  <c r="DA129" i="3"/>
  <c r="DB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B131" i="3" s="1"/>
  <c r="DA131" i="3"/>
  <c r="DC131" i="3"/>
  <c r="A132" i="3"/>
  <c r="Y132" i="3"/>
  <c r="CY132" i="3"/>
  <c r="CZ132" i="3"/>
  <c r="DA132" i="3"/>
  <c r="DB132" i="3"/>
  <c r="DC132" i="3"/>
  <c r="A133" i="3"/>
  <c r="Y133" i="3"/>
  <c r="CY133" i="3"/>
  <c r="CZ133" i="3"/>
  <c r="DA133" i="3"/>
  <c r="DB133" i="3"/>
  <c r="DC133" i="3"/>
  <c r="A134" i="3"/>
  <c r="Y134" i="3"/>
  <c r="CY134" i="3"/>
  <c r="CZ134" i="3"/>
  <c r="DB134" i="3" s="1"/>
  <c r="DA134" i="3"/>
  <c r="DC134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R26" i="1"/>
  <c r="DS26" i="1"/>
  <c r="EE26" i="1"/>
  <c r="EF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E28" i="1"/>
  <c r="AF28" i="1"/>
  <c r="S28" i="1" s="1"/>
  <c r="CZ28" i="1" s="1"/>
  <c r="Y28" i="1" s="1"/>
  <c r="AG28" i="1"/>
  <c r="CU28" i="1" s="1"/>
  <c r="T28" i="1" s="1"/>
  <c r="AH28" i="1"/>
  <c r="AI28" i="1"/>
  <c r="AJ28" i="1"/>
  <c r="CQ28" i="1"/>
  <c r="CR28" i="1"/>
  <c r="CS28" i="1"/>
  <c r="CV28" i="1"/>
  <c r="U28" i="1" s="1"/>
  <c r="CW28" i="1"/>
  <c r="V28" i="1" s="1"/>
  <c r="CX28" i="1"/>
  <c r="W28" i="1" s="1"/>
  <c r="CY28" i="1"/>
  <c r="X28" i="1" s="1"/>
  <c r="FR28" i="1"/>
  <c r="GL28" i="1"/>
  <c r="GO28" i="1"/>
  <c r="CC49" i="1" s="1"/>
  <c r="GP28" i="1"/>
  <c r="GV28" i="1"/>
  <c r="HC28" i="1" s="1"/>
  <c r="GX28" i="1" s="1"/>
  <c r="C29" i="1"/>
  <c r="D29" i="1"/>
  <c r="AC29" i="1"/>
  <c r="AE29" i="1"/>
  <c r="CS29" i="1" s="1"/>
  <c r="AF29" i="1"/>
  <c r="AG29" i="1"/>
  <c r="AH29" i="1"/>
  <c r="CV29" i="1" s="1"/>
  <c r="U29" i="1" s="1"/>
  <c r="AI29" i="1"/>
  <c r="CW29" i="1" s="1"/>
  <c r="V29" i="1" s="1"/>
  <c r="AJ29" i="1"/>
  <c r="CX29" i="1" s="1"/>
  <c r="W29" i="1" s="1"/>
  <c r="CQ29" i="1"/>
  <c r="CR29" i="1"/>
  <c r="CU29" i="1"/>
  <c r="T29" i="1" s="1"/>
  <c r="FR29" i="1"/>
  <c r="GL29" i="1"/>
  <c r="GO29" i="1"/>
  <c r="GP29" i="1"/>
  <c r="GV29" i="1"/>
  <c r="HC29" i="1" s="1"/>
  <c r="GX29" i="1" s="1"/>
  <c r="C30" i="1"/>
  <c r="D30" i="1"/>
  <c r="I30" i="1"/>
  <c r="C36" i="6" s="1"/>
  <c r="K30" i="1"/>
  <c r="AC30" i="1"/>
  <c r="AE30" i="1"/>
  <c r="CR30" i="1" s="1"/>
  <c r="AF30" i="1"/>
  <c r="S30" i="1" s="1"/>
  <c r="CZ30" i="1" s="1"/>
  <c r="Y30" i="1" s="1"/>
  <c r="S35" i="6" s="1"/>
  <c r="AG30" i="1"/>
  <c r="CU30" i="1" s="1"/>
  <c r="T30" i="1" s="1"/>
  <c r="AH30" i="1"/>
  <c r="CV30" i="1" s="1"/>
  <c r="U30" i="1" s="1"/>
  <c r="I44" i="6" s="1"/>
  <c r="AI30" i="1"/>
  <c r="CW30" i="1" s="1"/>
  <c r="V30" i="1" s="1"/>
  <c r="AJ30" i="1"/>
  <c r="CQ30" i="1"/>
  <c r="CX30" i="1"/>
  <c r="W30" i="1" s="1"/>
  <c r="CY30" i="1"/>
  <c r="X30" i="1" s="1"/>
  <c r="Q35" i="6" s="1"/>
  <c r="FR30" i="1"/>
  <c r="GL30" i="1"/>
  <c r="GO30" i="1"/>
  <c r="GP30" i="1"/>
  <c r="GV30" i="1"/>
  <c r="HC30" i="1"/>
  <c r="GX30" i="1" s="1"/>
  <c r="C31" i="1"/>
  <c r="D31" i="1"/>
  <c r="I31" i="1"/>
  <c r="K31" i="1"/>
  <c r="AC31" i="1"/>
  <c r="CQ31" i="1" s="1"/>
  <c r="AE31" i="1"/>
  <c r="CS31" i="1" s="1"/>
  <c r="AF31" i="1"/>
  <c r="S31" i="1" s="1"/>
  <c r="CY31" i="1" s="1"/>
  <c r="X31" i="1" s="1"/>
  <c r="R35" i="6" s="1"/>
  <c r="AG31" i="1"/>
  <c r="AH31" i="1"/>
  <c r="AI31" i="1"/>
  <c r="AJ31" i="1"/>
  <c r="CR31" i="1"/>
  <c r="CU31" i="1"/>
  <c r="T31" i="1" s="1"/>
  <c r="CV31" i="1"/>
  <c r="U31" i="1" s="1"/>
  <c r="CW31" i="1"/>
  <c r="V31" i="1" s="1"/>
  <c r="CX31" i="1"/>
  <c r="W31" i="1" s="1"/>
  <c r="FR31" i="1"/>
  <c r="GL31" i="1"/>
  <c r="GO31" i="1"/>
  <c r="GP31" i="1"/>
  <c r="GV31" i="1"/>
  <c r="HC31" i="1"/>
  <c r="GX31" i="1" s="1"/>
  <c r="I32" i="1"/>
  <c r="E40" i="6" s="1"/>
  <c r="AC32" i="1"/>
  <c r="CQ32" i="1" s="1"/>
  <c r="AE32" i="1"/>
  <c r="CS32" i="1" s="1"/>
  <c r="AF32" i="1"/>
  <c r="S32" i="1" s="1"/>
  <c r="AG32" i="1"/>
  <c r="AH32" i="1"/>
  <c r="AI32" i="1"/>
  <c r="AJ32" i="1"/>
  <c r="CR32" i="1"/>
  <c r="CU32" i="1"/>
  <c r="T32" i="1" s="1"/>
  <c r="CV32" i="1"/>
  <c r="U32" i="1" s="1"/>
  <c r="CW32" i="1"/>
  <c r="CX32" i="1"/>
  <c r="W32" i="1" s="1"/>
  <c r="FR32" i="1"/>
  <c r="GL32" i="1"/>
  <c r="GO32" i="1"/>
  <c r="GP32" i="1"/>
  <c r="GV32" i="1"/>
  <c r="HC32" i="1"/>
  <c r="I33" i="1"/>
  <c r="AC33" i="1"/>
  <c r="CQ33" i="1" s="1"/>
  <c r="AE33" i="1"/>
  <c r="CS33" i="1" s="1"/>
  <c r="AF33" i="1"/>
  <c r="S33" i="1" s="1"/>
  <c r="CY33" i="1" s="1"/>
  <c r="X33" i="1" s="1"/>
  <c r="R40" i="6" s="1"/>
  <c r="AG33" i="1"/>
  <c r="AH33" i="1"/>
  <c r="AI33" i="1"/>
  <c r="AJ33" i="1"/>
  <c r="CR33" i="1"/>
  <c r="CU33" i="1"/>
  <c r="T33" i="1" s="1"/>
  <c r="CV33" i="1"/>
  <c r="U33" i="1" s="1"/>
  <c r="CW33" i="1"/>
  <c r="CX33" i="1"/>
  <c r="W33" i="1" s="1"/>
  <c r="FR33" i="1"/>
  <c r="GL33" i="1"/>
  <c r="GO33" i="1"/>
  <c r="GP33" i="1"/>
  <c r="GV33" i="1"/>
  <c r="HC33" i="1"/>
  <c r="C34" i="1"/>
  <c r="D34" i="1"/>
  <c r="I34" i="1"/>
  <c r="E47" i="6" s="1"/>
  <c r="K34" i="1"/>
  <c r="AC34" i="1"/>
  <c r="CQ34" i="1" s="1"/>
  <c r="AE34" i="1"/>
  <c r="AF34" i="1"/>
  <c r="AG34" i="1"/>
  <c r="AH34" i="1"/>
  <c r="AI34" i="1"/>
  <c r="CW34" i="1" s="1"/>
  <c r="V34" i="1" s="1"/>
  <c r="AJ34" i="1"/>
  <c r="CR34" i="1"/>
  <c r="CS34" i="1"/>
  <c r="CT34" i="1"/>
  <c r="CU34" i="1"/>
  <c r="T34" i="1" s="1"/>
  <c r="CV34" i="1"/>
  <c r="U34" i="1" s="1"/>
  <c r="I57" i="6" s="1"/>
  <c r="CX34" i="1"/>
  <c r="FR34" i="1"/>
  <c r="GL34" i="1"/>
  <c r="GO34" i="1"/>
  <c r="GP34" i="1"/>
  <c r="GV34" i="1"/>
  <c r="HC34" i="1" s="1"/>
  <c r="GX34" i="1" s="1"/>
  <c r="C35" i="1"/>
  <c r="D35" i="1"/>
  <c r="I35" i="1"/>
  <c r="K35" i="1"/>
  <c r="AC35" i="1"/>
  <c r="CQ35" i="1" s="1"/>
  <c r="AE35" i="1"/>
  <c r="AF35" i="1"/>
  <c r="AG35" i="1"/>
  <c r="CU35" i="1" s="1"/>
  <c r="T35" i="1" s="1"/>
  <c r="DY49" i="1" s="1"/>
  <c r="AH35" i="1"/>
  <c r="AI35" i="1"/>
  <c r="CW35" i="1" s="1"/>
  <c r="V35" i="1" s="1"/>
  <c r="AJ35" i="1"/>
  <c r="CX35" i="1" s="1"/>
  <c r="W35" i="1" s="1"/>
  <c r="CR35" i="1"/>
  <c r="CS35" i="1"/>
  <c r="CV35" i="1"/>
  <c r="U35" i="1" s="1"/>
  <c r="FR35" i="1"/>
  <c r="GL35" i="1"/>
  <c r="GO35" i="1"/>
  <c r="GP35" i="1"/>
  <c r="GV35" i="1"/>
  <c r="HC35" i="1" s="1"/>
  <c r="GX35" i="1" s="1"/>
  <c r="AC36" i="1"/>
  <c r="CQ36" i="1" s="1"/>
  <c r="AE36" i="1"/>
  <c r="AF36" i="1"/>
  <c r="AG36" i="1"/>
  <c r="CU36" i="1" s="1"/>
  <c r="AH36" i="1"/>
  <c r="AI36" i="1"/>
  <c r="CW36" i="1" s="1"/>
  <c r="AJ36" i="1"/>
  <c r="CR36" i="1"/>
  <c r="CS36" i="1"/>
  <c r="CV36" i="1"/>
  <c r="CX36" i="1"/>
  <c r="FR36" i="1"/>
  <c r="GL36" i="1"/>
  <c r="BZ49" i="1" s="1"/>
  <c r="GO36" i="1"/>
  <c r="GP36" i="1"/>
  <c r="GV36" i="1"/>
  <c r="HC36" i="1" s="1"/>
  <c r="I37" i="1"/>
  <c r="AC37" i="1"/>
  <c r="CQ37" i="1" s="1"/>
  <c r="AE37" i="1"/>
  <c r="AF37" i="1"/>
  <c r="AG37" i="1"/>
  <c r="CU37" i="1" s="1"/>
  <c r="T37" i="1" s="1"/>
  <c r="AH37" i="1"/>
  <c r="AI37" i="1"/>
  <c r="CW37" i="1" s="1"/>
  <c r="V37" i="1" s="1"/>
  <c r="AJ37" i="1"/>
  <c r="CX37" i="1" s="1"/>
  <c r="W37" i="1" s="1"/>
  <c r="CR37" i="1"/>
  <c r="CS37" i="1"/>
  <c r="CV37" i="1"/>
  <c r="U37" i="1" s="1"/>
  <c r="FR37" i="1"/>
  <c r="GL37" i="1"/>
  <c r="GO37" i="1"/>
  <c r="GP37" i="1"/>
  <c r="GV37" i="1"/>
  <c r="HC37" i="1" s="1"/>
  <c r="GX37" i="1" s="1"/>
  <c r="C38" i="1"/>
  <c r="D38" i="1"/>
  <c r="I38" i="1"/>
  <c r="E60" i="6" s="1"/>
  <c r="K38" i="1"/>
  <c r="AC38" i="1"/>
  <c r="CQ38" i="1" s="1"/>
  <c r="AE38" i="1"/>
  <c r="CR38" i="1" s="1"/>
  <c r="AF38" i="1"/>
  <c r="S38" i="1" s="1"/>
  <c r="CZ38" i="1" s="1"/>
  <c r="Y38" i="1" s="1"/>
  <c r="S60" i="6" s="1"/>
  <c r="AG38" i="1"/>
  <c r="AH38" i="1"/>
  <c r="CV38" i="1" s="1"/>
  <c r="U38" i="1" s="1"/>
  <c r="I67" i="6" s="1"/>
  <c r="AI38" i="1"/>
  <c r="CW38" i="1" s="1"/>
  <c r="V38" i="1" s="1"/>
  <c r="AJ38" i="1"/>
  <c r="CS38" i="1"/>
  <c r="CU38" i="1"/>
  <c r="T38" i="1" s="1"/>
  <c r="CX38" i="1"/>
  <c r="W38" i="1" s="1"/>
  <c r="CY38" i="1"/>
  <c r="X38" i="1" s="1"/>
  <c r="Q60" i="6" s="1"/>
  <c r="FR38" i="1"/>
  <c r="GL38" i="1"/>
  <c r="GO38" i="1"/>
  <c r="GP38" i="1"/>
  <c r="GV38" i="1"/>
  <c r="HC38" i="1" s="1"/>
  <c r="GX38" i="1" s="1"/>
  <c r="C39" i="1"/>
  <c r="D39" i="1"/>
  <c r="I39" i="1"/>
  <c r="K39" i="1"/>
  <c r="AC39" i="1"/>
  <c r="CQ39" i="1" s="1"/>
  <c r="AE39" i="1"/>
  <c r="CS39" i="1" s="1"/>
  <c r="AF39" i="1"/>
  <c r="AG39" i="1"/>
  <c r="AH39" i="1"/>
  <c r="AI39" i="1"/>
  <c r="AJ39" i="1"/>
  <c r="CR39" i="1"/>
  <c r="CU39" i="1"/>
  <c r="T39" i="1" s="1"/>
  <c r="CV39" i="1"/>
  <c r="U39" i="1" s="1"/>
  <c r="CW39" i="1"/>
  <c r="V39" i="1" s="1"/>
  <c r="CX39" i="1"/>
  <c r="W39" i="1" s="1"/>
  <c r="FR39" i="1"/>
  <c r="GL39" i="1"/>
  <c r="GO39" i="1"/>
  <c r="GP39" i="1"/>
  <c r="GV39" i="1"/>
  <c r="HC39" i="1" s="1"/>
  <c r="GX39" i="1" s="1"/>
  <c r="I40" i="1"/>
  <c r="E64" i="6" s="1"/>
  <c r="AC40" i="1"/>
  <c r="CQ40" i="1" s="1"/>
  <c r="AE40" i="1"/>
  <c r="CS40" i="1" s="1"/>
  <c r="AF40" i="1"/>
  <c r="AG40" i="1"/>
  <c r="AH40" i="1"/>
  <c r="AI40" i="1"/>
  <c r="AJ40" i="1"/>
  <c r="CR40" i="1"/>
  <c r="CU40" i="1"/>
  <c r="T40" i="1" s="1"/>
  <c r="CV40" i="1"/>
  <c r="U40" i="1" s="1"/>
  <c r="CW40" i="1"/>
  <c r="CX40" i="1"/>
  <c r="W40" i="1" s="1"/>
  <c r="FR40" i="1"/>
  <c r="GL40" i="1"/>
  <c r="GO40" i="1"/>
  <c r="GP40" i="1"/>
  <c r="GV40" i="1"/>
  <c r="HC40" i="1" s="1"/>
  <c r="GX40" i="1" s="1"/>
  <c r="I41" i="1"/>
  <c r="AC41" i="1"/>
  <c r="CQ41" i="1" s="1"/>
  <c r="AE41" i="1"/>
  <c r="CS41" i="1" s="1"/>
  <c r="AF41" i="1"/>
  <c r="AG41" i="1"/>
  <c r="AH41" i="1"/>
  <c r="AI41" i="1"/>
  <c r="AJ41" i="1"/>
  <c r="CR41" i="1"/>
  <c r="CU41" i="1"/>
  <c r="T41" i="1" s="1"/>
  <c r="CV41" i="1"/>
  <c r="U41" i="1" s="1"/>
  <c r="CW41" i="1"/>
  <c r="CX41" i="1"/>
  <c r="W41" i="1" s="1"/>
  <c r="FR41" i="1"/>
  <c r="GL41" i="1"/>
  <c r="GO41" i="1"/>
  <c r="GP41" i="1"/>
  <c r="GV41" i="1"/>
  <c r="HC41" i="1" s="1"/>
  <c r="GX41" i="1" s="1"/>
  <c r="C42" i="1"/>
  <c r="D42" i="1"/>
  <c r="I42" i="1"/>
  <c r="I44" i="1" s="1"/>
  <c r="E76" i="6" s="1"/>
  <c r="K42" i="1"/>
  <c r="AC42" i="1"/>
  <c r="CQ42" i="1" s="1"/>
  <c r="AE42" i="1"/>
  <c r="AF42" i="1"/>
  <c r="AG42" i="1"/>
  <c r="AH42" i="1"/>
  <c r="AI42" i="1"/>
  <c r="CW42" i="1" s="1"/>
  <c r="V42" i="1" s="1"/>
  <c r="AJ42" i="1"/>
  <c r="CX42" i="1" s="1"/>
  <c r="W42" i="1" s="1"/>
  <c r="CR42" i="1"/>
  <c r="CS42" i="1"/>
  <c r="CT42" i="1"/>
  <c r="CU42" i="1"/>
  <c r="T42" i="1" s="1"/>
  <c r="CV42" i="1"/>
  <c r="U42" i="1" s="1"/>
  <c r="I81" i="6" s="1"/>
  <c r="FR42" i="1"/>
  <c r="GL42" i="1"/>
  <c r="GO42" i="1"/>
  <c r="GP42" i="1"/>
  <c r="GV42" i="1"/>
  <c r="HC42" i="1" s="1"/>
  <c r="GX42" i="1" s="1"/>
  <c r="C43" i="1"/>
  <c r="D43" i="1"/>
  <c r="I43" i="1"/>
  <c r="K43" i="1"/>
  <c r="AC43" i="1"/>
  <c r="CQ43" i="1" s="1"/>
  <c r="AE43" i="1"/>
  <c r="AF43" i="1"/>
  <c r="AG43" i="1"/>
  <c r="AH43" i="1"/>
  <c r="AI43" i="1"/>
  <c r="CW43" i="1" s="1"/>
  <c r="V43" i="1" s="1"/>
  <c r="AJ43" i="1"/>
  <c r="CR43" i="1"/>
  <c r="CS43" i="1"/>
  <c r="CU43" i="1"/>
  <c r="T43" i="1" s="1"/>
  <c r="CV43" i="1"/>
  <c r="U43" i="1" s="1"/>
  <c r="CX43" i="1"/>
  <c r="W43" i="1" s="1"/>
  <c r="FR43" i="1"/>
  <c r="GL43" i="1"/>
  <c r="GO43" i="1"/>
  <c r="GP43" i="1"/>
  <c r="GV43" i="1"/>
  <c r="HC43" i="1" s="1"/>
  <c r="GX43" i="1" s="1"/>
  <c r="AC44" i="1"/>
  <c r="CQ44" i="1" s="1"/>
  <c r="AE44" i="1"/>
  <c r="AF44" i="1"/>
  <c r="AG44" i="1"/>
  <c r="AH44" i="1"/>
  <c r="AI44" i="1"/>
  <c r="CW44" i="1" s="1"/>
  <c r="AJ44" i="1"/>
  <c r="CX44" i="1" s="1"/>
  <c r="W44" i="1" s="1"/>
  <c r="CR44" i="1"/>
  <c r="CS44" i="1"/>
  <c r="CU44" i="1"/>
  <c r="CV44" i="1"/>
  <c r="FR44" i="1"/>
  <c r="GL44" i="1"/>
  <c r="GO44" i="1"/>
  <c r="GP44" i="1"/>
  <c r="GV44" i="1"/>
  <c r="HC44" i="1" s="1"/>
  <c r="GX44" i="1" s="1"/>
  <c r="I45" i="1"/>
  <c r="AC45" i="1"/>
  <c r="CQ45" i="1" s="1"/>
  <c r="AE45" i="1"/>
  <c r="AF45" i="1"/>
  <c r="AG45" i="1"/>
  <c r="AH45" i="1"/>
  <c r="AI45" i="1"/>
  <c r="CW45" i="1" s="1"/>
  <c r="V45" i="1" s="1"/>
  <c r="AJ45" i="1"/>
  <c r="CX45" i="1" s="1"/>
  <c r="W45" i="1" s="1"/>
  <c r="CR45" i="1"/>
  <c r="CS45" i="1"/>
  <c r="CU45" i="1"/>
  <c r="T45" i="1" s="1"/>
  <c r="CV45" i="1"/>
  <c r="U45" i="1" s="1"/>
  <c r="FR45" i="1"/>
  <c r="GL45" i="1"/>
  <c r="GO45" i="1"/>
  <c r="GP45" i="1"/>
  <c r="GV45" i="1"/>
  <c r="HC45" i="1" s="1"/>
  <c r="GX45" i="1" s="1"/>
  <c r="I46" i="1"/>
  <c r="E77" i="6" s="1"/>
  <c r="AC46" i="1"/>
  <c r="CQ46" i="1" s="1"/>
  <c r="AE46" i="1"/>
  <c r="AF46" i="1"/>
  <c r="AG46" i="1"/>
  <c r="AH46" i="1"/>
  <c r="AI46" i="1"/>
  <c r="CW46" i="1" s="1"/>
  <c r="V46" i="1" s="1"/>
  <c r="AJ46" i="1"/>
  <c r="CX46" i="1" s="1"/>
  <c r="W46" i="1" s="1"/>
  <c r="CR46" i="1"/>
  <c r="CS46" i="1"/>
  <c r="CU46" i="1"/>
  <c r="T46" i="1" s="1"/>
  <c r="CV46" i="1"/>
  <c r="U46" i="1" s="1"/>
  <c r="FR46" i="1"/>
  <c r="GL46" i="1"/>
  <c r="GO46" i="1"/>
  <c r="GP46" i="1"/>
  <c r="GV46" i="1"/>
  <c r="HC46" i="1" s="1"/>
  <c r="GX46" i="1" s="1"/>
  <c r="I47" i="1"/>
  <c r="AC47" i="1"/>
  <c r="CQ47" i="1" s="1"/>
  <c r="AE47" i="1"/>
  <c r="AF47" i="1"/>
  <c r="AG47" i="1"/>
  <c r="AH47" i="1"/>
  <c r="AI47" i="1"/>
  <c r="CW47" i="1" s="1"/>
  <c r="V47" i="1" s="1"/>
  <c r="AJ47" i="1"/>
  <c r="CX47" i="1" s="1"/>
  <c r="W47" i="1" s="1"/>
  <c r="CR47" i="1"/>
  <c r="CS47" i="1"/>
  <c r="CU47" i="1"/>
  <c r="T47" i="1" s="1"/>
  <c r="CV47" i="1"/>
  <c r="U47" i="1" s="1"/>
  <c r="FR47" i="1"/>
  <c r="GL47" i="1"/>
  <c r="GO47" i="1"/>
  <c r="GP47" i="1"/>
  <c r="GV47" i="1"/>
  <c r="HC47" i="1" s="1"/>
  <c r="GX47" i="1" s="1"/>
  <c r="B49" i="1"/>
  <c r="B26" i="1" s="1"/>
  <c r="C49" i="1"/>
  <c r="C26" i="1" s="1"/>
  <c r="D49" i="1"/>
  <c r="D26" i="1" s="1"/>
  <c r="F49" i="1"/>
  <c r="F26" i="1" s="1"/>
  <c r="G49" i="1"/>
  <c r="G26" i="1" s="1"/>
  <c r="BX49" i="1"/>
  <c r="CG49" i="1" s="1"/>
  <c r="CK49" i="1"/>
  <c r="CL49" i="1"/>
  <c r="CM49" i="1"/>
  <c r="FP49" i="1"/>
  <c r="FQ49" i="1"/>
  <c r="FU49" i="1"/>
  <c r="GC49" i="1"/>
  <c r="GD49" i="1"/>
  <c r="GE49" i="1"/>
  <c r="D79" i="1"/>
  <c r="E81" i="1"/>
  <c r="Z81" i="1"/>
  <c r="AA81" i="1"/>
  <c r="AM81" i="1"/>
  <c r="AN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W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R81" i="1"/>
  <c r="DS81" i="1"/>
  <c r="EE81" i="1"/>
  <c r="EF81" i="1"/>
  <c r="EW81" i="1"/>
  <c r="EX81" i="1"/>
  <c r="EY81" i="1"/>
  <c r="EZ81" i="1"/>
  <c r="FA81" i="1"/>
  <c r="FB81" i="1"/>
  <c r="FC81" i="1"/>
  <c r="FD81" i="1"/>
  <c r="FE81" i="1"/>
  <c r="FF81" i="1"/>
  <c r="FG81" i="1"/>
  <c r="FH81" i="1"/>
  <c r="FI81" i="1"/>
  <c r="FJ81" i="1"/>
  <c r="FK81" i="1"/>
  <c r="FL81" i="1"/>
  <c r="FM81" i="1"/>
  <c r="FN81" i="1"/>
  <c r="FO81" i="1"/>
  <c r="GF81" i="1"/>
  <c r="GG81" i="1"/>
  <c r="GH81" i="1"/>
  <c r="GI81" i="1"/>
  <c r="GJ81" i="1"/>
  <c r="GK81" i="1"/>
  <c r="GL81" i="1"/>
  <c r="GM81" i="1"/>
  <c r="GN81" i="1"/>
  <c r="GO81" i="1"/>
  <c r="GP81" i="1"/>
  <c r="GQ81" i="1"/>
  <c r="GR81" i="1"/>
  <c r="GS81" i="1"/>
  <c r="GT81" i="1"/>
  <c r="GU81" i="1"/>
  <c r="GV81" i="1"/>
  <c r="GW81" i="1"/>
  <c r="GX81" i="1"/>
  <c r="C84" i="1"/>
  <c r="D84" i="1"/>
  <c r="I84" i="1"/>
  <c r="K84" i="1"/>
  <c r="AC84" i="1"/>
  <c r="CQ84" i="1" s="1"/>
  <c r="AE84" i="1"/>
  <c r="CS84" i="1" s="1"/>
  <c r="AF84" i="1"/>
  <c r="AG84" i="1"/>
  <c r="AH84" i="1"/>
  <c r="CV84" i="1" s="1"/>
  <c r="U84" i="1" s="1"/>
  <c r="AI84" i="1"/>
  <c r="AJ84" i="1"/>
  <c r="CR84" i="1"/>
  <c r="CT84" i="1"/>
  <c r="CU84" i="1"/>
  <c r="CW84" i="1"/>
  <c r="CX84" i="1"/>
  <c r="FR84" i="1"/>
  <c r="GL84" i="1"/>
  <c r="GO84" i="1"/>
  <c r="GP84" i="1"/>
  <c r="GV84" i="1"/>
  <c r="HC84" i="1"/>
  <c r="GX84" i="1" s="1"/>
  <c r="C85" i="1"/>
  <c r="D85" i="1"/>
  <c r="I85" i="1"/>
  <c r="K85" i="1"/>
  <c r="AC85" i="1"/>
  <c r="AE85" i="1"/>
  <c r="AF85" i="1"/>
  <c r="AG85" i="1"/>
  <c r="CU85" i="1" s="1"/>
  <c r="T85" i="1" s="1"/>
  <c r="AH85" i="1"/>
  <c r="AI85" i="1"/>
  <c r="AJ85" i="1"/>
  <c r="CQ85" i="1"/>
  <c r="CT85" i="1"/>
  <c r="CV85" i="1"/>
  <c r="U85" i="1" s="1"/>
  <c r="CW85" i="1"/>
  <c r="V85" i="1" s="1"/>
  <c r="CX85" i="1"/>
  <c r="W85" i="1" s="1"/>
  <c r="FR85" i="1"/>
  <c r="GL85" i="1"/>
  <c r="GO85" i="1"/>
  <c r="GP85" i="1"/>
  <c r="GV85" i="1"/>
  <c r="HC85" i="1"/>
  <c r="GX85" i="1" s="1"/>
  <c r="C86" i="1"/>
  <c r="D86" i="1"/>
  <c r="I86" i="1"/>
  <c r="C93" i="6" s="1"/>
  <c r="K86" i="1"/>
  <c r="AC86" i="1"/>
  <c r="AE86" i="1"/>
  <c r="AF86" i="1"/>
  <c r="S86" i="1" s="1"/>
  <c r="AG86" i="1"/>
  <c r="CU86" i="1" s="1"/>
  <c r="AH86" i="1"/>
  <c r="CV86" i="1" s="1"/>
  <c r="U86" i="1" s="1"/>
  <c r="I100" i="6" s="1"/>
  <c r="AI86" i="1"/>
  <c r="CW86" i="1" s="1"/>
  <c r="V86" i="1" s="1"/>
  <c r="AJ86" i="1"/>
  <c r="CQ86" i="1"/>
  <c r="CR86" i="1"/>
  <c r="CS86" i="1"/>
  <c r="CT86" i="1"/>
  <c r="CX86" i="1"/>
  <c r="FR86" i="1"/>
  <c r="GL86" i="1"/>
  <c r="GO86" i="1"/>
  <c r="GP86" i="1"/>
  <c r="GV86" i="1"/>
  <c r="HC86" i="1"/>
  <c r="GX86" i="1" s="1"/>
  <c r="C87" i="1"/>
  <c r="D87" i="1"/>
  <c r="I87" i="1"/>
  <c r="K87" i="1"/>
  <c r="AC87" i="1"/>
  <c r="AE87" i="1"/>
  <c r="AF87" i="1"/>
  <c r="S87" i="1" s="1"/>
  <c r="K94" i="6" s="1"/>
  <c r="AG87" i="1"/>
  <c r="AH87" i="1"/>
  <c r="CV87" i="1" s="1"/>
  <c r="U87" i="1" s="1"/>
  <c r="AI87" i="1"/>
  <c r="AJ87" i="1"/>
  <c r="CQ87" i="1"/>
  <c r="CT87" i="1"/>
  <c r="CU87" i="1"/>
  <c r="T87" i="1" s="1"/>
  <c r="CW87" i="1"/>
  <c r="V87" i="1" s="1"/>
  <c r="CX87" i="1"/>
  <c r="W87" i="1" s="1"/>
  <c r="FR87" i="1"/>
  <c r="GL87" i="1"/>
  <c r="GO87" i="1"/>
  <c r="GP87" i="1"/>
  <c r="GV87" i="1"/>
  <c r="HC87" i="1"/>
  <c r="GX87" i="1" s="1"/>
  <c r="C88" i="1"/>
  <c r="D88" i="1"/>
  <c r="I88" i="1"/>
  <c r="K88" i="1"/>
  <c r="AC88" i="1"/>
  <c r="AE88" i="1"/>
  <c r="CS88" i="1" s="1"/>
  <c r="AF88" i="1"/>
  <c r="S88" i="1" s="1"/>
  <c r="I105" i="6" s="1"/>
  <c r="AG88" i="1"/>
  <c r="CU88" i="1" s="1"/>
  <c r="T88" i="1" s="1"/>
  <c r="AH88" i="1"/>
  <c r="CV88" i="1" s="1"/>
  <c r="AI88" i="1"/>
  <c r="AJ88" i="1"/>
  <c r="CQ88" i="1"/>
  <c r="CR88" i="1"/>
  <c r="CT88" i="1"/>
  <c r="CW88" i="1"/>
  <c r="V88" i="1" s="1"/>
  <c r="CX88" i="1"/>
  <c r="W88" i="1" s="1"/>
  <c r="CY88" i="1"/>
  <c r="X88" i="1" s="1"/>
  <c r="Q103" i="6" s="1"/>
  <c r="I106" i="6" s="1"/>
  <c r="CZ88" i="1"/>
  <c r="Y88" i="1" s="1"/>
  <c r="S103" i="6" s="1"/>
  <c r="I107" i="6" s="1"/>
  <c r="FR88" i="1"/>
  <c r="GL88" i="1"/>
  <c r="GO88" i="1"/>
  <c r="GP88" i="1"/>
  <c r="GV88" i="1"/>
  <c r="HC88" i="1"/>
  <c r="GX88" i="1" s="1"/>
  <c r="C89" i="1"/>
  <c r="D89" i="1"/>
  <c r="I89" i="1"/>
  <c r="K89" i="1"/>
  <c r="AC89" i="1"/>
  <c r="AE89" i="1"/>
  <c r="CS89" i="1" s="1"/>
  <c r="AF89" i="1"/>
  <c r="AG89" i="1"/>
  <c r="AH89" i="1"/>
  <c r="AI89" i="1"/>
  <c r="AJ89" i="1"/>
  <c r="CQ89" i="1"/>
  <c r="CR89" i="1"/>
  <c r="CT89" i="1"/>
  <c r="CU89" i="1"/>
  <c r="T89" i="1" s="1"/>
  <c r="CV89" i="1"/>
  <c r="CW89" i="1"/>
  <c r="CX89" i="1"/>
  <c r="FR89" i="1"/>
  <c r="GL89" i="1"/>
  <c r="GO89" i="1"/>
  <c r="FU118" i="1" s="1"/>
  <c r="GP89" i="1"/>
  <c r="GV89" i="1"/>
  <c r="HC89" i="1" s="1"/>
  <c r="GX89" i="1" s="1"/>
  <c r="C91" i="1"/>
  <c r="D91" i="1"/>
  <c r="I91" i="1"/>
  <c r="I93" i="1" s="1"/>
  <c r="E119" i="6" s="1"/>
  <c r="K91" i="1"/>
  <c r="AC91" i="1"/>
  <c r="CQ91" i="1" s="1"/>
  <c r="AE91" i="1"/>
  <c r="AF91" i="1"/>
  <c r="AG91" i="1"/>
  <c r="AH91" i="1"/>
  <c r="CV91" i="1" s="1"/>
  <c r="U91" i="1" s="1"/>
  <c r="I123" i="6" s="1"/>
  <c r="AI91" i="1"/>
  <c r="CW91" i="1" s="1"/>
  <c r="V91" i="1" s="1"/>
  <c r="AJ91" i="1"/>
  <c r="CX91" i="1" s="1"/>
  <c r="W91" i="1" s="1"/>
  <c r="CR91" i="1"/>
  <c r="CS91" i="1"/>
  <c r="CT91" i="1"/>
  <c r="CU91" i="1"/>
  <c r="FR91" i="1"/>
  <c r="GL91" i="1"/>
  <c r="GO91" i="1"/>
  <c r="GP91" i="1"/>
  <c r="CD118" i="1" s="1"/>
  <c r="GV91" i="1"/>
  <c r="HC91" i="1"/>
  <c r="GX91" i="1" s="1"/>
  <c r="C92" i="1"/>
  <c r="D92" i="1"/>
  <c r="I92" i="1"/>
  <c r="K92" i="1"/>
  <c r="AC92" i="1"/>
  <c r="AE92" i="1"/>
  <c r="CR92" i="1" s="1"/>
  <c r="AF92" i="1"/>
  <c r="S92" i="1" s="1"/>
  <c r="CZ92" i="1" s="1"/>
  <c r="Y92" i="1" s="1"/>
  <c r="T113" i="6" s="1"/>
  <c r="AG92" i="1"/>
  <c r="CU92" i="1" s="1"/>
  <c r="T92" i="1" s="1"/>
  <c r="AH92" i="1"/>
  <c r="AI92" i="1"/>
  <c r="AJ92" i="1"/>
  <c r="CQ92" i="1"/>
  <c r="CV92" i="1"/>
  <c r="U92" i="1" s="1"/>
  <c r="CW92" i="1"/>
  <c r="V92" i="1" s="1"/>
  <c r="CX92" i="1"/>
  <c r="W92" i="1" s="1"/>
  <c r="CY92" i="1"/>
  <c r="X92" i="1" s="1"/>
  <c r="R113" i="6" s="1"/>
  <c r="FR92" i="1"/>
  <c r="FQ118" i="1" s="1"/>
  <c r="GA118" i="1" s="1"/>
  <c r="GL92" i="1"/>
  <c r="GO92" i="1"/>
  <c r="GP92" i="1"/>
  <c r="GV92" i="1"/>
  <c r="HC92" i="1" s="1"/>
  <c r="GX92" i="1" s="1"/>
  <c r="AC93" i="1"/>
  <c r="AE93" i="1"/>
  <c r="CR93" i="1" s="1"/>
  <c r="AF93" i="1"/>
  <c r="AG93" i="1"/>
  <c r="CU93" i="1" s="1"/>
  <c r="T93" i="1" s="1"/>
  <c r="AH93" i="1"/>
  <c r="AI93" i="1"/>
  <c r="AJ93" i="1"/>
  <c r="CQ93" i="1"/>
  <c r="CV93" i="1"/>
  <c r="CW93" i="1"/>
  <c r="CX93" i="1"/>
  <c r="FR93" i="1"/>
  <c r="BY118" i="1" s="1"/>
  <c r="CI118" i="1" s="1"/>
  <c r="GL93" i="1"/>
  <c r="GO93" i="1"/>
  <c r="GP93" i="1"/>
  <c r="GV93" i="1"/>
  <c r="HC93" i="1" s="1"/>
  <c r="GX93" i="1" s="1"/>
  <c r="I94" i="1"/>
  <c r="AC94" i="1"/>
  <c r="AE94" i="1"/>
  <c r="CR94" i="1" s="1"/>
  <c r="AF94" i="1"/>
  <c r="S94" i="1" s="1"/>
  <c r="CZ94" i="1" s="1"/>
  <c r="Y94" i="1" s="1"/>
  <c r="T119" i="6" s="1"/>
  <c r="AG94" i="1"/>
  <c r="CU94" i="1" s="1"/>
  <c r="T94" i="1" s="1"/>
  <c r="AH94" i="1"/>
  <c r="AI94" i="1"/>
  <c r="AJ94" i="1"/>
  <c r="CQ94" i="1"/>
  <c r="CV94" i="1"/>
  <c r="U94" i="1" s="1"/>
  <c r="CW94" i="1"/>
  <c r="V94" i="1" s="1"/>
  <c r="CX94" i="1"/>
  <c r="W94" i="1" s="1"/>
  <c r="CY94" i="1"/>
  <c r="X94" i="1" s="1"/>
  <c r="R119" i="6" s="1"/>
  <c r="FR94" i="1"/>
  <c r="GL94" i="1"/>
  <c r="GO94" i="1"/>
  <c r="GP94" i="1"/>
  <c r="GV94" i="1"/>
  <c r="HC94" i="1" s="1"/>
  <c r="GX94" i="1" s="1"/>
  <c r="C95" i="1"/>
  <c r="D95" i="1"/>
  <c r="I95" i="1"/>
  <c r="I97" i="1" s="1"/>
  <c r="E132" i="6" s="1"/>
  <c r="K95" i="1"/>
  <c r="AC95" i="1"/>
  <c r="CQ95" i="1" s="1"/>
  <c r="AE95" i="1"/>
  <c r="AF95" i="1"/>
  <c r="AG95" i="1"/>
  <c r="AH95" i="1"/>
  <c r="AI95" i="1"/>
  <c r="CW95" i="1" s="1"/>
  <c r="V95" i="1" s="1"/>
  <c r="AJ95" i="1"/>
  <c r="CR95" i="1"/>
  <c r="CS95" i="1"/>
  <c r="CT95" i="1"/>
  <c r="CU95" i="1"/>
  <c r="CV95" i="1"/>
  <c r="CX95" i="1"/>
  <c r="FR95" i="1"/>
  <c r="GL95" i="1"/>
  <c r="GO95" i="1"/>
  <c r="GP95" i="1"/>
  <c r="GV95" i="1"/>
  <c r="HC95" i="1"/>
  <c r="GX95" i="1" s="1"/>
  <c r="C96" i="1"/>
  <c r="D96" i="1"/>
  <c r="I96" i="1"/>
  <c r="K96" i="1"/>
  <c r="AC96" i="1"/>
  <c r="AE96" i="1"/>
  <c r="AF96" i="1"/>
  <c r="S96" i="1" s="1"/>
  <c r="K128" i="6" s="1"/>
  <c r="AG96" i="1"/>
  <c r="AH96" i="1"/>
  <c r="AI96" i="1"/>
  <c r="AJ96" i="1"/>
  <c r="CQ96" i="1"/>
  <c r="CR96" i="1"/>
  <c r="CS96" i="1"/>
  <c r="CU96" i="1"/>
  <c r="T96" i="1" s="1"/>
  <c r="CV96" i="1"/>
  <c r="U96" i="1" s="1"/>
  <c r="CW96" i="1"/>
  <c r="V96" i="1" s="1"/>
  <c r="CX96" i="1"/>
  <c r="W96" i="1" s="1"/>
  <c r="FR96" i="1"/>
  <c r="GL96" i="1"/>
  <c r="GO96" i="1"/>
  <c r="GP96" i="1"/>
  <c r="GV96" i="1"/>
  <c r="HC96" i="1" s="1"/>
  <c r="GX96" i="1" s="1"/>
  <c r="AC97" i="1"/>
  <c r="AE97" i="1"/>
  <c r="AF97" i="1"/>
  <c r="CT97" i="1" s="1"/>
  <c r="AG97" i="1"/>
  <c r="AH97" i="1"/>
  <c r="AI97" i="1"/>
  <c r="AJ97" i="1"/>
  <c r="CQ97" i="1"/>
  <c r="CR97" i="1"/>
  <c r="CS97" i="1"/>
  <c r="CU97" i="1"/>
  <c r="CV97" i="1"/>
  <c r="CW97" i="1"/>
  <c r="CX97" i="1"/>
  <c r="FR97" i="1"/>
  <c r="GL97" i="1"/>
  <c r="GO97" i="1"/>
  <c r="CC118" i="1" s="1"/>
  <c r="GP97" i="1"/>
  <c r="GV97" i="1"/>
  <c r="HC97" i="1" s="1"/>
  <c r="I98" i="1"/>
  <c r="AC98" i="1"/>
  <c r="AE98" i="1"/>
  <c r="AF98" i="1"/>
  <c r="CT98" i="1" s="1"/>
  <c r="AG98" i="1"/>
  <c r="AH98" i="1"/>
  <c r="AI98" i="1"/>
  <c r="AJ98" i="1"/>
  <c r="CQ98" i="1"/>
  <c r="CR98" i="1"/>
  <c r="CS98" i="1"/>
  <c r="CU98" i="1"/>
  <c r="T98" i="1" s="1"/>
  <c r="CV98" i="1"/>
  <c r="CW98" i="1"/>
  <c r="CX98" i="1"/>
  <c r="FR98" i="1"/>
  <c r="GL98" i="1"/>
  <c r="GO98" i="1"/>
  <c r="GP98" i="1"/>
  <c r="GV98" i="1"/>
  <c r="HC98" i="1" s="1"/>
  <c r="GX98" i="1" s="1"/>
  <c r="I99" i="1"/>
  <c r="E133" i="6" s="1"/>
  <c r="AC99" i="1"/>
  <c r="AE99" i="1"/>
  <c r="AF99" i="1"/>
  <c r="CT99" i="1" s="1"/>
  <c r="AG99" i="1"/>
  <c r="AH99" i="1"/>
  <c r="AI99" i="1"/>
  <c r="AJ99" i="1"/>
  <c r="CQ99" i="1"/>
  <c r="CR99" i="1"/>
  <c r="CS99" i="1"/>
  <c r="CU99" i="1"/>
  <c r="T99" i="1" s="1"/>
  <c r="CV99" i="1"/>
  <c r="CW99" i="1"/>
  <c r="CX99" i="1"/>
  <c r="FR99" i="1"/>
  <c r="GL99" i="1"/>
  <c r="GO99" i="1"/>
  <c r="GP99" i="1"/>
  <c r="GV99" i="1"/>
  <c r="HC99" i="1" s="1"/>
  <c r="GX99" i="1" s="1"/>
  <c r="I100" i="1"/>
  <c r="AC100" i="1"/>
  <c r="AE100" i="1"/>
  <c r="AF100" i="1"/>
  <c r="CT100" i="1" s="1"/>
  <c r="AG100" i="1"/>
  <c r="AH100" i="1"/>
  <c r="AI100" i="1"/>
  <c r="AJ100" i="1"/>
  <c r="CQ100" i="1"/>
  <c r="CR100" i="1"/>
  <c r="CS100" i="1"/>
  <c r="CU100" i="1"/>
  <c r="T100" i="1" s="1"/>
  <c r="CV100" i="1"/>
  <c r="CW100" i="1"/>
  <c r="CX100" i="1"/>
  <c r="FR100" i="1"/>
  <c r="GL100" i="1"/>
  <c r="GO100" i="1"/>
  <c r="GP100" i="1"/>
  <c r="GV100" i="1"/>
  <c r="HC100" i="1" s="1"/>
  <c r="GX100" i="1" s="1"/>
  <c r="I101" i="1"/>
  <c r="E134" i="6" s="1"/>
  <c r="AC101" i="1"/>
  <c r="AE101" i="1"/>
  <c r="AF101" i="1"/>
  <c r="CT101" i="1" s="1"/>
  <c r="AG101" i="1"/>
  <c r="AH101" i="1"/>
  <c r="AI101" i="1"/>
  <c r="AJ101" i="1"/>
  <c r="CQ101" i="1"/>
  <c r="CR101" i="1"/>
  <c r="CS101" i="1"/>
  <c r="CU101" i="1"/>
  <c r="T101" i="1" s="1"/>
  <c r="CV101" i="1"/>
  <c r="CW101" i="1"/>
  <c r="CX101" i="1"/>
  <c r="FR101" i="1"/>
  <c r="GL101" i="1"/>
  <c r="GO101" i="1"/>
  <c r="GP101" i="1"/>
  <c r="GV101" i="1"/>
  <c r="HC101" i="1" s="1"/>
  <c r="GX101" i="1" s="1"/>
  <c r="I102" i="1"/>
  <c r="AC102" i="1"/>
  <c r="AE102" i="1"/>
  <c r="AF102" i="1"/>
  <c r="CT102" i="1" s="1"/>
  <c r="AG102" i="1"/>
  <c r="AH102" i="1"/>
  <c r="AI102" i="1"/>
  <c r="AJ102" i="1"/>
  <c r="CQ102" i="1"/>
  <c r="CR102" i="1"/>
  <c r="CS102" i="1"/>
  <c r="CU102" i="1"/>
  <c r="T102" i="1" s="1"/>
  <c r="CV102" i="1"/>
  <c r="CW102" i="1"/>
  <c r="CX102" i="1"/>
  <c r="FR102" i="1"/>
  <c r="GL102" i="1"/>
  <c r="GO102" i="1"/>
  <c r="GP102" i="1"/>
  <c r="GV102" i="1"/>
  <c r="HC102" i="1" s="1"/>
  <c r="GX102" i="1" s="1"/>
  <c r="C103" i="1"/>
  <c r="D103" i="1"/>
  <c r="I103" i="1"/>
  <c r="I105" i="1" s="1"/>
  <c r="E147" i="6" s="1"/>
  <c r="K103" i="1"/>
  <c r="AC103" i="1"/>
  <c r="CQ103" i="1" s="1"/>
  <c r="AE103" i="1"/>
  <c r="AF103" i="1"/>
  <c r="AG103" i="1"/>
  <c r="AH103" i="1"/>
  <c r="CV103" i="1" s="1"/>
  <c r="U103" i="1" s="1"/>
  <c r="I152" i="6" s="1"/>
  <c r="AI103" i="1"/>
  <c r="CW103" i="1" s="1"/>
  <c r="V103" i="1" s="1"/>
  <c r="AJ103" i="1"/>
  <c r="CX103" i="1" s="1"/>
  <c r="W103" i="1" s="1"/>
  <c r="CR103" i="1"/>
  <c r="CS103" i="1"/>
  <c r="CT103" i="1"/>
  <c r="CU103" i="1"/>
  <c r="T103" i="1" s="1"/>
  <c r="FR103" i="1"/>
  <c r="GL103" i="1"/>
  <c r="GO103" i="1"/>
  <c r="GP103" i="1"/>
  <c r="GV103" i="1"/>
  <c r="HC103" i="1"/>
  <c r="GX103" i="1" s="1"/>
  <c r="C104" i="1"/>
  <c r="D104" i="1"/>
  <c r="I104" i="1"/>
  <c r="K104" i="1"/>
  <c r="AC104" i="1"/>
  <c r="AE104" i="1"/>
  <c r="CR104" i="1" s="1"/>
  <c r="AF104" i="1"/>
  <c r="S104" i="1" s="1"/>
  <c r="K143" i="6" s="1"/>
  <c r="AG104" i="1"/>
  <c r="CU104" i="1" s="1"/>
  <c r="T104" i="1" s="1"/>
  <c r="AH104" i="1"/>
  <c r="AI104" i="1"/>
  <c r="CW104" i="1" s="1"/>
  <c r="V104" i="1" s="1"/>
  <c r="AJ104" i="1"/>
  <c r="CQ104" i="1"/>
  <c r="CV104" i="1"/>
  <c r="U104" i="1" s="1"/>
  <c r="CX104" i="1"/>
  <c r="W104" i="1" s="1"/>
  <c r="CY104" i="1"/>
  <c r="X104" i="1" s="1"/>
  <c r="R141" i="6" s="1"/>
  <c r="FR104" i="1"/>
  <c r="GL104" i="1"/>
  <c r="GO104" i="1"/>
  <c r="GP104" i="1"/>
  <c r="GV104" i="1"/>
  <c r="HC104" i="1" s="1"/>
  <c r="GX104" i="1" s="1"/>
  <c r="AC105" i="1"/>
  <c r="AE105" i="1"/>
  <c r="CR105" i="1" s="1"/>
  <c r="AF105" i="1"/>
  <c r="AG105" i="1"/>
  <c r="CU105" i="1" s="1"/>
  <c r="AH105" i="1"/>
  <c r="AI105" i="1"/>
  <c r="CW105" i="1" s="1"/>
  <c r="AJ105" i="1"/>
  <c r="CQ105" i="1"/>
  <c r="CV105" i="1"/>
  <c r="CX105" i="1"/>
  <c r="FR105" i="1"/>
  <c r="GL105" i="1"/>
  <c r="GO105" i="1"/>
  <c r="GP105" i="1"/>
  <c r="GV105" i="1"/>
  <c r="HC105" i="1" s="1"/>
  <c r="I106" i="1"/>
  <c r="AC106" i="1"/>
  <c r="AE106" i="1"/>
  <c r="CR106" i="1" s="1"/>
  <c r="AF106" i="1"/>
  <c r="S106" i="1" s="1"/>
  <c r="CZ106" i="1" s="1"/>
  <c r="Y106" i="1" s="1"/>
  <c r="T147" i="6" s="1"/>
  <c r="AG106" i="1"/>
  <c r="CU106" i="1" s="1"/>
  <c r="T106" i="1" s="1"/>
  <c r="AH106" i="1"/>
  <c r="AI106" i="1"/>
  <c r="CW106" i="1" s="1"/>
  <c r="V106" i="1" s="1"/>
  <c r="AJ106" i="1"/>
  <c r="CQ106" i="1"/>
  <c r="CV106" i="1"/>
  <c r="U106" i="1" s="1"/>
  <c r="CX106" i="1"/>
  <c r="W106" i="1" s="1"/>
  <c r="CY106" i="1"/>
  <c r="X106" i="1" s="1"/>
  <c r="R147" i="6" s="1"/>
  <c r="FR106" i="1"/>
  <c r="GL106" i="1"/>
  <c r="GO106" i="1"/>
  <c r="GP106" i="1"/>
  <c r="GV106" i="1"/>
  <c r="HC106" i="1" s="1"/>
  <c r="GX106" i="1" s="1"/>
  <c r="AC107" i="1"/>
  <c r="AE107" i="1"/>
  <c r="CR107" i="1" s="1"/>
  <c r="AF107" i="1"/>
  <c r="AG107" i="1"/>
  <c r="CU107" i="1" s="1"/>
  <c r="AH107" i="1"/>
  <c r="AI107" i="1"/>
  <c r="CW107" i="1" s="1"/>
  <c r="AJ107" i="1"/>
  <c r="CQ107" i="1"/>
  <c r="CV107" i="1"/>
  <c r="CX107" i="1"/>
  <c r="FR107" i="1"/>
  <c r="GL107" i="1"/>
  <c r="GO107" i="1"/>
  <c r="GP107" i="1"/>
  <c r="GV107" i="1"/>
  <c r="HC107" i="1" s="1"/>
  <c r="I108" i="1"/>
  <c r="AC108" i="1"/>
  <c r="AE108" i="1"/>
  <c r="CR108" i="1" s="1"/>
  <c r="AF108" i="1"/>
  <c r="S108" i="1" s="1"/>
  <c r="CZ108" i="1" s="1"/>
  <c r="Y108" i="1" s="1"/>
  <c r="T148" i="6" s="1"/>
  <c r="AG108" i="1"/>
  <c r="CU108" i="1" s="1"/>
  <c r="T108" i="1" s="1"/>
  <c r="AH108" i="1"/>
  <c r="AI108" i="1"/>
  <c r="CW108" i="1" s="1"/>
  <c r="V108" i="1" s="1"/>
  <c r="AJ108" i="1"/>
  <c r="CQ108" i="1"/>
  <c r="CV108" i="1"/>
  <c r="U108" i="1" s="1"/>
  <c r="CX108" i="1"/>
  <c r="W108" i="1" s="1"/>
  <c r="CY108" i="1"/>
  <c r="X108" i="1" s="1"/>
  <c r="R148" i="6" s="1"/>
  <c r="FR108" i="1"/>
  <c r="GL108" i="1"/>
  <c r="GO108" i="1"/>
  <c r="GP108" i="1"/>
  <c r="GV108" i="1"/>
  <c r="HC108" i="1" s="1"/>
  <c r="GX108" i="1" s="1"/>
  <c r="C109" i="1"/>
  <c r="D109" i="1"/>
  <c r="I109" i="1"/>
  <c r="K109" i="1"/>
  <c r="AC109" i="1"/>
  <c r="CQ109" i="1" s="1"/>
  <c r="AE109" i="1"/>
  <c r="AF109" i="1"/>
  <c r="S109" i="1" s="1"/>
  <c r="I157" i="6" s="1"/>
  <c r="AG109" i="1"/>
  <c r="AH109" i="1"/>
  <c r="AI109" i="1"/>
  <c r="CW109" i="1" s="1"/>
  <c r="V109" i="1" s="1"/>
  <c r="AJ109" i="1"/>
  <c r="CR109" i="1"/>
  <c r="CS109" i="1"/>
  <c r="CU109" i="1"/>
  <c r="CV109" i="1"/>
  <c r="CX109" i="1"/>
  <c r="W109" i="1" s="1"/>
  <c r="FR109" i="1"/>
  <c r="GL109" i="1"/>
  <c r="GO109" i="1"/>
  <c r="GP109" i="1"/>
  <c r="GV109" i="1"/>
  <c r="HC109" i="1"/>
  <c r="GX109" i="1" s="1"/>
  <c r="C110" i="1"/>
  <c r="D110" i="1"/>
  <c r="I110" i="1"/>
  <c r="K110" i="1"/>
  <c r="AC110" i="1"/>
  <c r="AE110" i="1"/>
  <c r="AF110" i="1"/>
  <c r="S110" i="1" s="1"/>
  <c r="CY110" i="1" s="1"/>
  <c r="X110" i="1" s="1"/>
  <c r="R155" i="6" s="1"/>
  <c r="AG110" i="1"/>
  <c r="AH110" i="1"/>
  <c r="AI110" i="1"/>
  <c r="AJ110" i="1"/>
  <c r="CQ110" i="1"/>
  <c r="CR110" i="1"/>
  <c r="CS110" i="1"/>
  <c r="CU110" i="1"/>
  <c r="T110" i="1" s="1"/>
  <c r="CV110" i="1"/>
  <c r="U110" i="1" s="1"/>
  <c r="CW110" i="1"/>
  <c r="V110" i="1" s="1"/>
  <c r="CX110" i="1"/>
  <c r="W110" i="1" s="1"/>
  <c r="FR110" i="1"/>
  <c r="GL110" i="1"/>
  <c r="GO110" i="1"/>
  <c r="GP110" i="1"/>
  <c r="GV110" i="1"/>
  <c r="HC110" i="1" s="1"/>
  <c r="GX110" i="1" s="1"/>
  <c r="I111" i="1"/>
  <c r="E161" i="6" s="1"/>
  <c r="AC111" i="1"/>
  <c r="AE111" i="1"/>
  <c r="AF111" i="1"/>
  <c r="CT111" i="1" s="1"/>
  <c r="AG111" i="1"/>
  <c r="AH111" i="1"/>
  <c r="AI111" i="1"/>
  <c r="AJ111" i="1"/>
  <c r="CQ111" i="1"/>
  <c r="CR111" i="1"/>
  <c r="CS111" i="1"/>
  <c r="CU111" i="1"/>
  <c r="T111" i="1" s="1"/>
  <c r="CV111" i="1"/>
  <c r="CW111" i="1"/>
  <c r="CX111" i="1"/>
  <c r="FR111" i="1"/>
  <c r="GL111" i="1"/>
  <c r="GO111" i="1"/>
  <c r="GP111" i="1"/>
  <c r="GV111" i="1"/>
  <c r="HC111" i="1" s="1"/>
  <c r="GX111" i="1" s="1"/>
  <c r="I112" i="1"/>
  <c r="AC112" i="1"/>
  <c r="AE112" i="1"/>
  <c r="AF112" i="1"/>
  <c r="CT112" i="1" s="1"/>
  <c r="AG112" i="1"/>
  <c r="AH112" i="1"/>
  <c r="AI112" i="1"/>
  <c r="AJ112" i="1"/>
  <c r="CQ112" i="1"/>
  <c r="CR112" i="1"/>
  <c r="CS112" i="1"/>
  <c r="CU112" i="1"/>
  <c r="T112" i="1" s="1"/>
  <c r="CV112" i="1"/>
  <c r="CW112" i="1"/>
  <c r="CX112" i="1"/>
  <c r="FR112" i="1"/>
  <c r="GL112" i="1"/>
  <c r="GO112" i="1"/>
  <c r="GP112" i="1"/>
  <c r="GV112" i="1"/>
  <c r="HC112" i="1" s="1"/>
  <c r="GX112" i="1" s="1"/>
  <c r="C113" i="1"/>
  <c r="D113" i="1"/>
  <c r="I113" i="1"/>
  <c r="I115" i="1" s="1"/>
  <c r="E174" i="6" s="1"/>
  <c r="K113" i="1"/>
  <c r="AC113" i="1"/>
  <c r="AE113" i="1"/>
  <c r="AF113" i="1"/>
  <c r="AG113" i="1"/>
  <c r="AH113" i="1"/>
  <c r="CV113" i="1" s="1"/>
  <c r="U113" i="1" s="1"/>
  <c r="I178" i="6" s="1"/>
  <c r="AI113" i="1"/>
  <c r="CW113" i="1" s="1"/>
  <c r="V113" i="1" s="1"/>
  <c r="AJ113" i="1"/>
  <c r="CX113" i="1" s="1"/>
  <c r="W113" i="1" s="1"/>
  <c r="CQ113" i="1"/>
  <c r="CR113" i="1"/>
  <c r="CS113" i="1"/>
  <c r="CT113" i="1"/>
  <c r="CU113" i="1"/>
  <c r="T113" i="1" s="1"/>
  <c r="FR113" i="1"/>
  <c r="GL113" i="1"/>
  <c r="GO113" i="1"/>
  <c r="GP113" i="1"/>
  <c r="GV113" i="1"/>
  <c r="HC113" i="1" s="1"/>
  <c r="GX113" i="1" s="1"/>
  <c r="C114" i="1"/>
  <c r="D114" i="1"/>
  <c r="I114" i="1"/>
  <c r="K114" i="1"/>
  <c r="AC114" i="1"/>
  <c r="AE114" i="1"/>
  <c r="CR114" i="1" s="1"/>
  <c r="AF114" i="1"/>
  <c r="S114" i="1" s="1"/>
  <c r="K170" i="6" s="1"/>
  <c r="AG114" i="1"/>
  <c r="CU114" i="1" s="1"/>
  <c r="T114" i="1" s="1"/>
  <c r="AH114" i="1"/>
  <c r="AI114" i="1"/>
  <c r="CW114" i="1" s="1"/>
  <c r="V114" i="1" s="1"/>
  <c r="AJ114" i="1"/>
  <c r="CQ114" i="1"/>
  <c r="CV114" i="1"/>
  <c r="U114" i="1" s="1"/>
  <c r="CX114" i="1"/>
  <c r="W114" i="1" s="1"/>
  <c r="CY114" i="1"/>
  <c r="X114" i="1" s="1"/>
  <c r="R168" i="6" s="1"/>
  <c r="FR114" i="1"/>
  <c r="GL114" i="1"/>
  <c r="GO114" i="1"/>
  <c r="GP114" i="1"/>
  <c r="GV114" i="1"/>
  <c r="HC114" i="1" s="1"/>
  <c r="GX114" i="1" s="1"/>
  <c r="AC115" i="1"/>
  <c r="AE115" i="1"/>
  <c r="CR115" i="1" s="1"/>
  <c r="AF115" i="1"/>
  <c r="AG115" i="1"/>
  <c r="CU115" i="1" s="1"/>
  <c r="AH115" i="1"/>
  <c r="AI115" i="1"/>
  <c r="CW115" i="1" s="1"/>
  <c r="V115" i="1" s="1"/>
  <c r="AJ115" i="1"/>
  <c r="CQ115" i="1"/>
  <c r="CV115" i="1"/>
  <c r="CX115" i="1"/>
  <c r="FR115" i="1"/>
  <c r="GL115" i="1"/>
  <c r="GO115" i="1"/>
  <c r="GP115" i="1"/>
  <c r="GV115" i="1"/>
  <c r="HC115" i="1" s="1"/>
  <c r="GX115" i="1" s="1"/>
  <c r="I116" i="1"/>
  <c r="AC116" i="1"/>
  <c r="AE116" i="1"/>
  <c r="CR116" i="1" s="1"/>
  <c r="AF116" i="1"/>
  <c r="S116" i="1" s="1"/>
  <c r="CZ116" i="1" s="1"/>
  <c r="Y116" i="1" s="1"/>
  <c r="T174" i="6" s="1"/>
  <c r="AG116" i="1"/>
  <c r="CU116" i="1" s="1"/>
  <c r="T116" i="1" s="1"/>
  <c r="AH116" i="1"/>
  <c r="AI116" i="1"/>
  <c r="CW116" i="1" s="1"/>
  <c r="V116" i="1" s="1"/>
  <c r="AJ116" i="1"/>
  <c r="CQ116" i="1"/>
  <c r="CV116" i="1"/>
  <c r="U116" i="1" s="1"/>
  <c r="CX116" i="1"/>
  <c r="W116" i="1" s="1"/>
  <c r="CY116" i="1"/>
  <c r="X116" i="1" s="1"/>
  <c r="R174" i="6" s="1"/>
  <c r="FR116" i="1"/>
  <c r="GL116" i="1"/>
  <c r="GO116" i="1"/>
  <c r="GP116" i="1"/>
  <c r="GV116" i="1"/>
  <c r="HC116" i="1" s="1"/>
  <c r="GX116" i="1" s="1"/>
  <c r="B118" i="1"/>
  <c r="B81" i="1" s="1"/>
  <c r="C118" i="1"/>
  <c r="C81" i="1" s="1"/>
  <c r="D118" i="1"/>
  <c r="D81" i="1" s="1"/>
  <c r="F118" i="1"/>
  <c r="F81" i="1" s="1"/>
  <c r="G118" i="1"/>
  <c r="BX118" i="1"/>
  <c r="CG118" i="1" s="1"/>
  <c r="BZ118" i="1"/>
  <c r="CK118" i="1"/>
  <c r="CL118" i="1"/>
  <c r="CM118" i="1"/>
  <c r="FP118" i="1"/>
  <c r="FY118" i="1" s="1"/>
  <c r="FR118" i="1"/>
  <c r="FV118" i="1"/>
  <c r="GC118" i="1"/>
  <c r="GD118" i="1"/>
  <c r="GE118" i="1"/>
  <c r="D148" i="1"/>
  <c r="E150" i="1"/>
  <c r="Z150" i="1"/>
  <c r="AA150" i="1"/>
  <c r="AM150" i="1"/>
  <c r="AN150" i="1"/>
  <c r="BE150" i="1"/>
  <c r="BF150" i="1"/>
  <c r="BG150" i="1"/>
  <c r="BH150" i="1"/>
  <c r="BI150" i="1"/>
  <c r="BJ150" i="1"/>
  <c r="BK150" i="1"/>
  <c r="BL150" i="1"/>
  <c r="BM150" i="1"/>
  <c r="BN150" i="1"/>
  <c r="BO150" i="1"/>
  <c r="BP150" i="1"/>
  <c r="BQ150" i="1"/>
  <c r="BR150" i="1"/>
  <c r="BS150" i="1"/>
  <c r="BT150" i="1"/>
  <c r="BU150" i="1"/>
  <c r="BV150" i="1"/>
  <c r="BW150" i="1"/>
  <c r="CN150" i="1"/>
  <c r="CO150" i="1"/>
  <c r="CP150" i="1"/>
  <c r="CQ150" i="1"/>
  <c r="CR150" i="1"/>
  <c r="CS150" i="1"/>
  <c r="CT150" i="1"/>
  <c r="CU150" i="1"/>
  <c r="CV150" i="1"/>
  <c r="CW150" i="1"/>
  <c r="CX150" i="1"/>
  <c r="CY150" i="1"/>
  <c r="CZ150" i="1"/>
  <c r="DA150" i="1"/>
  <c r="DB150" i="1"/>
  <c r="DC150" i="1"/>
  <c r="DD150" i="1"/>
  <c r="DE150" i="1"/>
  <c r="DF150" i="1"/>
  <c r="DR150" i="1"/>
  <c r="DS150" i="1"/>
  <c r="EE150" i="1"/>
  <c r="EF150" i="1"/>
  <c r="EW150" i="1"/>
  <c r="EX150" i="1"/>
  <c r="EY150" i="1"/>
  <c r="EZ150" i="1"/>
  <c r="FA150" i="1"/>
  <c r="FB150" i="1"/>
  <c r="FC150" i="1"/>
  <c r="FD150" i="1"/>
  <c r="FE150" i="1"/>
  <c r="FF150" i="1"/>
  <c r="FG150" i="1"/>
  <c r="FH150" i="1"/>
  <c r="FI150" i="1"/>
  <c r="FJ150" i="1"/>
  <c r="FK150" i="1"/>
  <c r="FL150" i="1"/>
  <c r="FM150" i="1"/>
  <c r="FN150" i="1"/>
  <c r="FO150" i="1"/>
  <c r="GF150" i="1"/>
  <c r="GG150" i="1"/>
  <c r="GH150" i="1"/>
  <c r="GI150" i="1"/>
  <c r="GJ150" i="1"/>
  <c r="GK150" i="1"/>
  <c r="GL150" i="1"/>
  <c r="GM150" i="1"/>
  <c r="GN150" i="1"/>
  <c r="GO150" i="1"/>
  <c r="GP150" i="1"/>
  <c r="GQ150" i="1"/>
  <c r="GR150" i="1"/>
  <c r="GS150" i="1"/>
  <c r="GT150" i="1"/>
  <c r="GU150" i="1"/>
  <c r="GV150" i="1"/>
  <c r="GW150" i="1"/>
  <c r="GX150" i="1"/>
  <c r="C152" i="1"/>
  <c r="D152" i="1"/>
  <c r="I152" i="1"/>
  <c r="E187" i="6" s="1"/>
  <c r="K152" i="1"/>
  <c r="AC152" i="1"/>
  <c r="AE152" i="1"/>
  <c r="AF152" i="1"/>
  <c r="AG152" i="1"/>
  <c r="CU152" i="1" s="1"/>
  <c r="T152" i="1" s="1"/>
  <c r="AH152" i="1"/>
  <c r="CV152" i="1" s="1"/>
  <c r="U152" i="1" s="1"/>
  <c r="AH159" i="1" s="1"/>
  <c r="AI152" i="1"/>
  <c r="CW152" i="1" s="1"/>
  <c r="V152" i="1" s="1"/>
  <c r="AJ152" i="1"/>
  <c r="CQ152" i="1"/>
  <c r="CR152" i="1"/>
  <c r="CS152" i="1"/>
  <c r="CT152" i="1"/>
  <c r="CX152" i="1"/>
  <c r="FR152" i="1"/>
  <c r="GL152" i="1"/>
  <c r="GO152" i="1"/>
  <c r="CC159" i="1" s="1"/>
  <c r="GP152" i="1"/>
  <c r="GV152" i="1"/>
  <c r="HC152" i="1" s="1"/>
  <c r="GX152" i="1" s="1"/>
  <c r="CJ159" i="1" s="1"/>
  <c r="C153" i="1"/>
  <c r="D153" i="1"/>
  <c r="I153" i="1"/>
  <c r="K153" i="1"/>
  <c r="AC153" i="1"/>
  <c r="CQ153" i="1" s="1"/>
  <c r="AE153" i="1"/>
  <c r="CR153" i="1" s="1"/>
  <c r="AF153" i="1"/>
  <c r="S153" i="1" s="1"/>
  <c r="AG153" i="1"/>
  <c r="AH153" i="1"/>
  <c r="CV153" i="1" s="1"/>
  <c r="U153" i="1" s="1"/>
  <c r="AI153" i="1"/>
  <c r="AJ153" i="1"/>
  <c r="CU153" i="1"/>
  <c r="T153" i="1" s="1"/>
  <c r="CW153" i="1"/>
  <c r="V153" i="1" s="1"/>
  <c r="CX153" i="1"/>
  <c r="W153" i="1" s="1"/>
  <c r="CZ153" i="1"/>
  <c r="Y153" i="1" s="1"/>
  <c r="T187" i="6" s="1"/>
  <c r="FR153" i="1"/>
  <c r="GL153" i="1"/>
  <c r="GO153" i="1"/>
  <c r="GP153" i="1"/>
  <c r="GV153" i="1"/>
  <c r="HC153" i="1"/>
  <c r="GX153" i="1" s="1"/>
  <c r="C154" i="1"/>
  <c r="D154" i="1"/>
  <c r="I154" i="1"/>
  <c r="E194" i="6" s="1"/>
  <c r="K154" i="1"/>
  <c r="AC154" i="1"/>
  <c r="AE154" i="1"/>
  <c r="CS154" i="1" s="1"/>
  <c r="AF154" i="1"/>
  <c r="AG154" i="1"/>
  <c r="AH154" i="1"/>
  <c r="CV154" i="1" s="1"/>
  <c r="U154" i="1" s="1"/>
  <c r="AI154" i="1"/>
  <c r="AJ154" i="1"/>
  <c r="CQ154" i="1"/>
  <c r="CT154" i="1"/>
  <c r="CU154" i="1"/>
  <c r="T154" i="1" s="1"/>
  <c r="CW154" i="1"/>
  <c r="V154" i="1" s="1"/>
  <c r="CX154" i="1"/>
  <c r="FR154" i="1"/>
  <c r="GL154" i="1"/>
  <c r="GN154" i="1"/>
  <c r="GO154" i="1"/>
  <c r="GV154" i="1"/>
  <c r="HC154" i="1" s="1"/>
  <c r="GX154" i="1" s="1"/>
  <c r="C155" i="1"/>
  <c r="D155" i="1"/>
  <c r="I155" i="1"/>
  <c r="K155" i="1"/>
  <c r="AC155" i="1"/>
  <c r="AE155" i="1"/>
  <c r="CS155" i="1" s="1"/>
  <c r="AF155" i="1"/>
  <c r="AG155" i="1"/>
  <c r="AH155" i="1"/>
  <c r="AI155" i="1"/>
  <c r="AJ155" i="1"/>
  <c r="CX155" i="1" s="1"/>
  <c r="W155" i="1" s="1"/>
  <c r="CQ155" i="1"/>
  <c r="CR155" i="1"/>
  <c r="CT155" i="1"/>
  <c r="CU155" i="1"/>
  <c r="CV155" i="1"/>
  <c r="CW155" i="1"/>
  <c r="FR155" i="1"/>
  <c r="GL155" i="1"/>
  <c r="FR159" i="1" s="1"/>
  <c r="GN155" i="1"/>
  <c r="GO155" i="1"/>
  <c r="FU159" i="1" s="1"/>
  <c r="GV155" i="1"/>
  <c r="HC155" i="1"/>
  <c r="GX155" i="1" s="1"/>
  <c r="GB159" i="1" s="1"/>
  <c r="C156" i="1"/>
  <c r="D156" i="1"/>
  <c r="I156" i="1"/>
  <c r="E198" i="6" s="1"/>
  <c r="K156" i="1"/>
  <c r="AC156" i="1"/>
  <c r="AE156" i="1"/>
  <c r="AF156" i="1"/>
  <c r="AG156" i="1"/>
  <c r="CU156" i="1" s="1"/>
  <c r="T156" i="1" s="1"/>
  <c r="AH156" i="1"/>
  <c r="CV156" i="1" s="1"/>
  <c r="U156" i="1" s="1"/>
  <c r="AI156" i="1"/>
  <c r="CW156" i="1" s="1"/>
  <c r="V156" i="1" s="1"/>
  <c r="AJ156" i="1"/>
  <c r="CQ156" i="1"/>
  <c r="CR156" i="1"/>
  <c r="CS156" i="1"/>
  <c r="CT156" i="1"/>
  <c r="CX156" i="1"/>
  <c r="FR156" i="1"/>
  <c r="GL156" i="1"/>
  <c r="GN156" i="1"/>
  <c r="GO156" i="1"/>
  <c r="GV156" i="1"/>
  <c r="HC156" i="1" s="1"/>
  <c r="GX156" i="1" s="1"/>
  <c r="C157" i="1"/>
  <c r="D157" i="1"/>
  <c r="I157" i="1"/>
  <c r="K157" i="1"/>
  <c r="AC157" i="1"/>
  <c r="CQ157" i="1" s="1"/>
  <c r="AE157" i="1"/>
  <c r="CR157" i="1" s="1"/>
  <c r="AF157" i="1"/>
  <c r="S157" i="1" s="1"/>
  <c r="CY157" i="1" s="1"/>
  <c r="X157" i="1" s="1"/>
  <c r="R198" i="6" s="1"/>
  <c r="AG157" i="1"/>
  <c r="AH157" i="1"/>
  <c r="CV157" i="1" s="1"/>
  <c r="U157" i="1" s="1"/>
  <c r="AI157" i="1"/>
  <c r="AJ157" i="1"/>
  <c r="CU157" i="1"/>
  <c r="CW157" i="1"/>
  <c r="V157" i="1" s="1"/>
  <c r="CX157" i="1"/>
  <c r="W157" i="1" s="1"/>
  <c r="CZ157" i="1"/>
  <c r="Y157" i="1" s="1"/>
  <c r="T198" i="6" s="1"/>
  <c r="FR157" i="1"/>
  <c r="GL157" i="1"/>
  <c r="GN157" i="1"/>
  <c r="GO157" i="1"/>
  <c r="GV157" i="1"/>
  <c r="HC157" i="1"/>
  <c r="GX157" i="1" s="1"/>
  <c r="B159" i="1"/>
  <c r="B150" i="1" s="1"/>
  <c r="C159" i="1"/>
  <c r="C150" i="1" s="1"/>
  <c r="D159" i="1"/>
  <c r="D150" i="1" s="1"/>
  <c r="F159" i="1"/>
  <c r="F150" i="1" s="1"/>
  <c r="G159" i="1"/>
  <c r="BX159" i="1"/>
  <c r="CG159" i="1" s="1"/>
  <c r="BY159" i="1"/>
  <c r="BZ159" i="1"/>
  <c r="CI159" i="1"/>
  <c r="CK159" i="1"/>
  <c r="CL159" i="1"/>
  <c r="CM159" i="1"/>
  <c r="FP159" i="1"/>
  <c r="FQ159" i="1"/>
  <c r="GC159" i="1"/>
  <c r="GD159" i="1"/>
  <c r="GE159" i="1"/>
  <c r="B189" i="1"/>
  <c r="B22" i="1" s="1"/>
  <c r="C189" i="1"/>
  <c r="C22" i="1" s="1"/>
  <c r="D189" i="1"/>
  <c r="D22" i="1" s="1"/>
  <c r="F189" i="1"/>
  <c r="F22" i="1" s="1"/>
  <c r="G189" i="1"/>
  <c r="B222" i="1"/>
  <c r="B18" i="1" s="1"/>
  <c r="C222" i="1"/>
  <c r="C18" i="1" s="1"/>
  <c r="D222" i="1"/>
  <c r="D18" i="1" s="1"/>
  <c r="F222" i="1"/>
  <c r="F18" i="1" s="1"/>
  <c r="G222" i="1"/>
  <c r="G18" i="1" s="1"/>
  <c r="AI159" i="1" l="1"/>
  <c r="FY159" i="1"/>
  <c r="T115" i="1"/>
  <c r="EB159" i="1"/>
  <c r="DY118" i="1"/>
  <c r="EB49" i="1"/>
  <c r="V105" i="1"/>
  <c r="GB118" i="1"/>
  <c r="AG159" i="1"/>
  <c r="T105" i="1"/>
  <c r="GA159" i="1"/>
  <c r="GX105" i="1"/>
  <c r="GX97" i="1"/>
  <c r="T97" i="1"/>
  <c r="S95" i="1"/>
  <c r="CT36" i="1"/>
  <c r="W95" i="1"/>
  <c r="G150" i="1"/>
  <c r="A203" i="6"/>
  <c r="CY153" i="1"/>
  <c r="X153" i="1" s="1"/>
  <c r="CZ114" i="1"/>
  <c r="Y114" i="1" s="1"/>
  <c r="T168" i="6" s="1"/>
  <c r="K176" i="6" s="1"/>
  <c r="CT110" i="1"/>
  <c r="CZ104" i="1"/>
  <c r="Y104" i="1" s="1"/>
  <c r="T141" i="6" s="1"/>
  <c r="K150" i="6" s="1"/>
  <c r="CT96" i="1"/>
  <c r="E103" i="6"/>
  <c r="C104" i="6"/>
  <c r="V44" i="1"/>
  <c r="FV49" i="1"/>
  <c r="G81" i="1"/>
  <c r="A182" i="6"/>
  <c r="U109" i="1"/>
  <c r="I165" i="6" s="1"/>
  <c r="K157" i="6"/>
  <c r="U95" i="1"/>
  <c r="I138" i="6" s="1"/>
  <c r="W115" i="1"/>
  <c r="S115" i="1"/>
  <c r="T109" i="1"/>
  <c r="W105" i="1"/>
  <c r="S105" i="1"/>
  <c r="T95" i="1"/>
  <c r="W93" i="1"/>
  <c r="S93" i="1"/>
  <c r="S41" i="1"/>
  <c r="CT41" i="1"/>
  <c r="S39" i="1"/>
  <c r="CT39" i="1"/>
  <c r="BY49" i="1"/>
  <c r="CI49" i="1" s="1"/>
  <c r="S35" i="1"/>
  <c r="CT35" i="1"/>
  <c r="T157" i="1"/>
  <c r="W156" i="1"/>
  <c r="S156" i="1"/>
  <c r="CR154" i="1"/>
  <c r="W152" i="1"/>
  <c r="S152" i="1"/>
  <c r="U115" i="1"/>
  <c r="U107" i="1"/>
  <c r="U105" i="1"/>
  <c r="U93" i="1"/>
  <c r="T86" i="1"/>
  <c r="CR85" i="1"/>
  <c r="CS85" i="1"/>
  <c r="DZ49" i="1"/>
  <c r="Q28" i="6"/>
  <c r="I30" i="6" s="1"/>
  <c r="E92" i="6"/>
  <c r="S44" i="1"/>
  <c r="CT44" i="1"/>
  <c r="S28" i="6"/>
  <c r="I31" i="6" s="1"/>
  <c r="O33" i="6" s="1"/>
  <c r="CT157" i="1"/>
  <c r="CT153" i="1"/>
  <c r="S113" i="1"/>
  <c r="I107" i="1"/>
  <c r="E148" i="6" s="1"/>
  <c r="S103" i="1"/>
  <c r="S91" i="1"/>
  <c r="I94" i="6"/>
  <c r="CY86" i="1"/>
  <c r="X86" i="1" s="1"/>
  <c r="CD49" i="1"/>
  <c r="S46" i="1"/>
  <c r="CT46" i="1"/>
  <c r="CS157" i="1"/>
  <c r="CS153" i="1"/>
  <c r="CT116" i="1"/>
  <c r="CT115" i="1"/>
  <c r="CT114" i="1"/>
  <c r="CZ110" i="1"/>
  <c r="Y110" i="1" s="1"/>
  <c r="T155" i="6" s="1"/>
  <c r="CT108" i="1"/>
  <c r="CT107" i="1"/>
  <c r="CT106" i="1"/>
  <c r="CT105" i="1"/>
  <c r="CT104" i="1"/>
  <c r="CZ96" i="1"/>
  <c r="Y96" i="1" s="1"/>
  <c r="T126" i="6" s="1"/>
  <c r="CT94" i="1"/>
  <c r="CT93" i="1"/>
  <c r="CT92" i="1"/>
  <c r="U88" i="1"/>
  <c r="I108" i="6" s="1"/>
  <c r="S37" i="1"/>
  <c r="CT37" i="1"/>
  <c r="S29" i="1"/>
  <c r="CT29" i="1"/>
  <c r="E155" i="6"/>
  <c r="C156" i="6"/>
  <c r="S155" i="1"/>
  <c r="DX159" i="1" s="1"/>
  <c r="CS116" i="1"/>
  <c r="CS115" i="1"/>
  <c r="CS114" i="1"/>
  <c r="CS108" i="1"/>
  <c r="CS107" i="1"/>
  <c r="CS106" i="1"/>
  <c r="CS105" i="1"/>
  <c r="CS104" i="1"/>
  <c r="CY96" i="1"/>
  <c r="X96" i="1" s="1"/>
  <c r="R126" i="6" s="1"/>
  <c r="CS94" i="1"/>
  <c r="CS93" i="1"/>
  <c r="CS92" i="1"/>
  <c r="S89" i="1"/>
  <c r="CR87" i="1"/>
  <c r="CS87" i="1"/>
  <c r="CZ86" i="1"/>
  <c r="Y86" i="1" s="1"/>
  <c r="E126" i="6"/>
  <c r="C127" i="6"/>
  <c r="V155" i="1"/>
  <c r="EA159" i="1" s="1"/>
  <c r="W112" i="1"/>
  <c r="S112" i="1"/>
  <c r="W111" i="1"/>
  <c r="S111" i="1"/>
  <c r="W102" i="1"/>
  <c r="S102" i="1"/>
  <c r="W101" i="1"/>
  <c r="S101" i="1"/>
  <c r="W100" i="1"/>
  <c r="S100" i="1"/>
  <c r="W99" i="1"/>
  <c r="S99" i="1"/>
  <c r="W98" i="1"/>
  <c r="S98" i="1"/>
  <c r="W97" i="1"/>
  <c r="S97" i="1"/>
  <c r="T91" i="1"/>
  <c r="W89" i="1"/>
  <c r="W86" i="1"/>
  <c r="S43" i="1"/>
  <c r="CT43" i="1"/>
  <c r="S40" i="1"/>
  <c r="CT40" i="1"/>
  <c r="FR49" i="1"/>
  <c r="GA49" i="1" s="1"/>
  <c r="CT109" i="1"/>
  <c r="V93" i="1"/>
  <c r="G22" i="1"/>
  <c r="A207" i="6"/>
  <c r="U155" i="1"/>
  <c r="DZ159" i="1" s="1"/>
  <c r="E168" i="6"/>
  <c r="C169" i="6"/>
  <c r="V112" i="1"/>
  <c r="V111" i="1"/>
  <c r="CZ109" i="1"/>
  <c r="Y109" i="1" s="1"/>
  <c r="S155" i="6" s="1"/>
  <c r="E141" i="6"/>
  <c r="C142" i="6"/>
  <c r="V102" i="1"/>
  <c r="V101" i="1"/>
  <c r="V100" i="1"/>
  <c r="V99" i="1"/>
  <c r="V98" i="1"/>
  <c r="V97" i="1"/>
  <c r="E113" i="6"/>
  <c r="C114" i="6"/>
  <c r="V89" i="1"/>
  <c r="EA118" i="1" s="1"/>
  <c r="EA81" i="1" s="1"/>
  <c r="S47" i="1"/>
  <c r="CT47" i="1"/>
  <c r="S45" i="1"/>
  <c r="CT45" i="1"/>
  <c r="T155" i="1"/>
  <c r="DY159" i="1" s="1"/>
  <c r="W154" i="1"/>
  <c r="S154" i="1"/>
  <c r="U112" i="1"/>
  <c r="U111" i="1"/>
  <c r="CY109" i="1"/>
  <c r="X109" i="1" s="1"/>
  <c r="Q155" i="6" s="1"/>
  <c r="U102" i="1"/>
  <c r="U101" i="1"/>
  <c r="U100" i="1"/>
  <c r="U99" i="1"/>
  <c r="AH118" i="1" s="1"/>
  <c r="U98" i="1"/>
  <c r="U97" i="1"/>
  <c r="U89" i="1"/>
  <c r="GX36" i="1"/>
  <c r="CT38" i="1"/>
  <c r="CT30" i="1"/>
  <c r="DI2" i="3"/>
  <c r="DJ2" i="3" s="1"/>
  <c r="CX1" i="3"/>
  <c r="E70" i="6"/>
  <c r="W84" i="1"/>
  <c r="S84" i="1"/>
  <c r="U44" i="1"/>
  <c r="CS30" i="1"/>
  <c r="DH2" i="3"/>
  <c r="I29" i="6"/>
  <c r="I37" i="6"/>
  <c r="C48" i="6"/>
  <c r="CZ87" i="1"/>
  <c r="Y87" i="1" s="1"/>
  <c r="V84" i="1"/>
  <c r="T44" i="1"/>
  <c r="S42" i="1"/>
  <c r="I36" i="1"/>
  <c r="E53" i="6" s="1"/>
  <c r="W34" i="1"/>
  <c r="S34" i="1"/>
  <c r="E35" i="6"/>
  <c r="CY87" i="1"/>
  <c r="X87" i="1" s="1"/>
  <c r="CZ33" i="1"/>
  <c r="Y33" i="1" s="1"/>
  <c r="T40" i="6" s="1"/>
  <c r="CZ32" i="1"/>
  <c r="Y32" i="1" s="1"/>
  <c r="S40" i="6" s="1"/>
  <c r="I42" i="6" s="1"/>
  <c r="CZ31" i="1"/>
  <c r="Y31" i="1" s="1"/>
  <c r="T35" i="6" s="1"/>
  <c r="K42" i="6" s="1"/>
  <c r="K37" i="6"/>
  <c r="I62" i="6"/>
  <c r="T84" i="1"/>
  <c r="CY32" i="1"/>
  <c r="X32" i="1" s="1"/>
  <c r="Q40" i="6" s="1"/>
  <c r="I41" i="6" s="1"/>
  <c r="CT28" i="1"/>
  <c r="V41" i="1"/>
  <c r="V40" i="1"/>
  <c r="V33" i="1"/>
  <c r="EA49" i="1" s="1"/>
  <c r="V32" i="1"/>
  <c r="GX33" i="1"/>
  <c r="GB49" i="1" s="1"/>
  <c r="CT33" i="1"/>
  <c r="GX32" i="1"/>
  <c r="CJ49" i="1" s="1"/>
  <c r="CT32" i="1"/>
  <c r="CT31" i="1"/>
  <c r="S85" i="1"/>
  <c r="A85" i="6"/>
  <c r="K121" i="6"/>
  <c r="K120" i="6"/>
  <c r="K149" i="6"/>
  <c r="K175" i="6"/>
  <c r="K41" i="6"/>
  <c r="O109" i="6"/>
  <c r="H109" i="6"/>
  <c r="GE150" i="1"/>
  <c r="EV159" i="1"/>
  <c r="GD150" i="1"/>
  <c r="EU159" i="1"/>
  <c r="GC150" i="1"/>
  <c r="ET159" i="1"/>
  <c r="GB150" i="1"/>
  <c r="ES159" i="1"/>
  <c r="GA150" i="1"/>
  <c r="ER159" i="1"/>
  <c r="FY150" i="1"/>
  <c r="EP159" i="1"/>
  <c r="FU150" i="1"/>
  <c r="EL159" i="1"/>
  <c r="FR150" i="1"/>
  <c r="EI159" i="1"/>
  <c r="FQ150" i="1"/>
  <c r="EH159" i="1"/>
  <c r="FP150" i="1"/>
  <c r="EG159" i="1"/>
  <c r="EB150" i="1"/>
  <c r="DO159" i="1"/>
  <c r="EA150" i="1"/>
  <c r="DN159" i="1"/>
  <c r="DY150" i="1"/>
  <c r="DL159" i="1"/>
  <c r="CM150" i="1"/>
  <c r="BD159" i="1"/>
  <c r="CL150" i="1"/>
  <c r="BC159" i="1"/>
  <c r="CK150" i="1"/>
  <c r="BB159" i="1"/>
  <c r="CJ150" i="1"/>
  <c r="BA159" i="1"/>
  <c r="CI150" i="1"/>
  <c r="AZ159" i="1"/>
  <c r="CG150" i="1"/>
  <c r="AX159" i="1"/>
  <c r="CC150" i="1"/>
  <c r="AT159" i="1"/>
  <c r="BZ150" i="1"/>
  <c r="AQ159" i="1"/>
  <c r="BY150" i="1"/>
  <c r="AP159" i="1"/>
  <c r="BX150" i="1"/>
  <c r="AO159" i="1"/>
  <c r="AI150" i="1"/>
  <c r="V159" i="1"/>
  <c r="AH150" i="1"/>
  <c r="U159" i="1"/>
  <c r="AG150" i="1"/>
  <c r="T159" i="1"/>
  <c r="Q157" i="1"/>
  <c r="K199" i="6" s="1"/>
  <c r="J200" i="6" s="1"/>
  <c r="R157" i="1"/>
  <c r="AD157" i="1"/>
  <c r="AB157" i="1" s="1"/>
  <c r="P157" i="1"/>
  <c r="CP157" i="1" s="1"/>
  <c r="O157" i="1" s="1"/>
  <c r="CW134" i="3"/>
  <c r="CX134" i="3"/>
  <c r="Q156" i="1"/>
  <c r="I199" i="6" s="1"/>
  <c r="O200" i="6" s="1"/>
  <c r="R156" i="1"/>
  <c r="U198" i="6" s="1"/>
  <c r="AD156" i="1"/>
  <c r="AB156" i="1" s="1"/>
  <c r="P156" i="1"/>
  <c r="CW133" i="3"/>
  <c r="CX133" i="3"/>
  <c r="Q155" i="1"/>
  <c r="K195" i="6" s="1"/>
  <c r="P196" i="6" s="1"/>
  <c r="R155" i="1"/>
  <c r="AD155" i="1"/>
  <c r="AB155" i="1" s="1"/>
  <c r="P155" i="1"/>
  <c r="CW132" i="3"/>
  <c r="CX132" i="3"/>
  <c r="Q154" i="1"/>
  <c r="I195" i="6" s="1"/>
  <c r="O196" i="6" s="1"/>
  <c r="R154" i="1"/>
  <c r="U194" i="6" s="1"/>
  <c r="AD154" i="1"/>
  <c r="P154" i="1"/>
  <c r="AB154" i="1"/>
  <c r="CW131" i="3"/>
  <c r="CX131" i="3"/>
  <c r="Q153" i="1"/>
  <c r="R153" i="1"/>
  <c r="AD153" i="1"/>
  <c r="P153" i="1"/>
  <c r="AB153" i="1"/>
  <c r="CW130" i="3"/>
  <c r="CX130" i="3"/>
  <c r="Q152" i="1"/>
  <c r="R152" i="1"/>
  <c r="AD152" i="1"/>
  <c r="AB152" i="1" s="1"/>
  <c r="P152" i="1"/>
  <c r="CW129" i="3"/>
  <c r="CX129" i="3"/>
  <c r="GE81" i="1"/>
  <c r="EV118" i="1"/>
  <c r="GD81" i="1"/>
  <c r="EU118" i="1"/>
  <c r="GC81" i="1"/>
  <c r="ET118" i="1"/>
  <c r="GB81" i="1"/>
  <c r="ES118" i="1"/>
  <c r="GA81" i="1"/>
  <c r="ER118" i="1"/>
  <c r="FY81" i="1"/>
  <c r="EP118" i="1"/>
  <c r="FV81" i="1"/>
  <c r="EM118" i="1"/>
  <c r="FU81" i="1"/>
  <c r="EL118" i="1"/>
  <c r="FR81" i="1"/>
  <c r="EI118" i="1"/>
  <c r="FQ81" i="1"/>
  <c r="EH118" i="1"/>
  <c r="FP81" i="1"/>
  <c r="EG118" i="1"/>
  <c r="DY81" i="1"/>
  <c r="DL118" i="1"/>
  <c r="CM81" i="1"/>
  <c r="BD118" i="1"/>
  <c r="CL81" i="1"/>
  <c r="BC118" i="1"/>
  <c r="CK81" i="1"/>
  <c r="BB118" i="1"/>
  <c r="CI81" i="1"/>
  <c r="AZ118" i="1"/>
  <c r="CG81" i="1"/>
  <c r="AX118" i="1"/>
  <c r="CD81" i="1"/>
  <c r="AU118" i="1"/>
  <c r="CC81" i="1"/>
  <c r="AT118" i="1"/>
  <c r="BZ81" i="1"/>
  <c r="AQ118" i="1"/>
  <c r="BY81" i="1"/>
  <c r="AP118" i="1"/>
  <c r="BX81" i="1"/>
  <c r="AO118" i="1"/>
  <c r="Q116" i="1"/>
  <c r="R116" i="1"/>
  <c r="AD116" i="1"/>
  <c r="AB116" i="1" s="1"/>
  <c r="P116" i="1"/>
  <c r="CP116" i="1" s="1"/>
  <c r="O116" i="1" s="1"/>
  <c r="Q115" i="1"/>
  <c r="R115" i="1"/>
  <c r="AD115" i="1"/>
  <c r="AB115" i="1" s="1"/>
  <c r="P115" i="1"/>
  <c r="CP115" i="1" s="1"/>
  <c r="O115" i="1" s="1"/>
  <c r="Q114" i="1"/>
  <c r="K171" i="6" s="1"/>
  <c r="R114" i="1"/>
  <c r="AD114" i="1"/>
  <c r="P114" i="1"/>
  <c r="AB114" i="1"/>
  <c r="CU122" i="3"/>
  <c r="CV122" i="3"/>
  <c r="CX122" i="3"/>
  <c r="CW123" i="3"/>
  <c r="CX123" i="3"/>
  <c r="CW124" i="3"/>
  <c r="CX124" i="3"/>
  <c r="CW125" i="3"/>
  <c r="CX125" i="3"/>
  <c r="CX126" i="3"/>
  <c r="CX127" i="3"/>
  <c r="CX128" i="3"/>
  <c r="Q113" i="1"/>
  <c r="I171" i="6" s="1"/>
  <c r="R113" i="1"/>
  <c r="AD113" i="1"/>
  <c r="P113" i="1"/>
  <c r="AB113" i="1"/>
  <c r="CU115" i="3"/>
  <c r="CV115" i="3"/>
  <c r="CX115" i="3"/>
  <c r="CW116" i="3"/>
  <c r="CX116" i="3"/>
  <c r="CW117" i="3"/>
  <c r="CX117" i="3"/>
  <c r="CW118" i="3"/>
  <c r="CX118" i="3"/>
  <c r="CX119" i="3"/>
  <c r="CX120" i="3"/>
  <c r="CX121" i="3"/>
  <c r="Q112" i="1"/>
  <c r="R112" i="1"/>
  <c r="AD112" i="1"/>
  <c r="AB112" i="1" s="1"/>
  <c r="P112" i="1"/>
  <c r="Q111" i="1"/>
  <c r="R111" i="1"/>
  <c r="AD111" i="1"/>
  <c r="AB111" i="1" s="1"/>
  <c r="P111" i="1"/>
  <c r="Q110" i="1"/>
  <c r="K158" i="6" s="1"/>
  <c r="R110" i="1"/>
  <c r="AD110" i="1"/>
  <c r="AB110" i="1" s="1"/>
  <c r="P110" i="1"/>
  <c r="CU109" i="3"/>
  <c r="CV109" i="3"/>
  <c r="CX109" i="3"/>
  <c r="CW110" i="3"/>
  <c r="CX110" i="3"/>
  <c r="CW111" i="3"/>
  <c r="CX111" i="3"/>
  <c r="CX112" i="3"/>
  <c r="CX113" i="3"/>
  <c r="CX114" i="3"/>
  <c r="Q109" i="1"/>
  <c r="I158" i="6" s="1"/>
  <c r="R109" i="1"/>
  <c r="AD109" i="1"/>
  <c r="P109" i="1"/>
  <c r="AB109" i="1"/>
  <c r="CU103" i="3"/>
  <c r="CV103" i="3"/>
  <c r="CX103" i="3"/>
  <c r="CW104" i="3"/>
  <c r="CX104" i="3"/>
  <c r="CW105" i="3"/>
  <c r="CX105" i="3"/>
  <c r="CX106" i="3"/>
  <c r="CX107" i="3"/>
  <c r="CX108" i="3"/>
  <c r="Q108" i="1"/>
  <c r="R108" i="1"/>
  <c r="AD108" i="1"/>
  <c r="AB108" i="1" s="1"/>
  <c r="P108" i="1"/>
  <c r="CP108" i="1" s="1"/>
  <c r="O108" i="1" s="1"/>
  <c r="Q107" i="1"/>
  <c r="R107" i="1"/>
  <c r="AD107" i="1"/>
  <c r="AB107" i="1" s="1"/>
  <c r="P107" i="1"/>
  <c r="Q106" i="1"/>
  <c r="R106" i="1"/>
  <c r="AD106" i="1"/>
  <c r="P106" i="1"/>
  <c r="CP106" i="1" s="1"/>
  <c r="O106" i="1" s="1"/>
  <c r="AB106" i="1"/>
  <c r="Q105" i="1"/>
  <c r="R105" i="1"/>
  <c r="AD105" i="1"/>
  <c r="P105" i="1"/>
  <c r="AB105" i="1"/>
  <c r="Q104" i="1"/>
  <c r="K144" i="6" s="1"/>
  <c r="R104" i="1"/>
  <c r="AD104" i="1"/>
  <c r="AB104" i="1" s="1"/>
  <c r="P104" i="1"/>
  <c r="CU94" i="3"/>
  <c r="CV94" i="3"/>
  <c r="CX94" i="3"/>
  <c r="CW95" i="3"/>
  <c r="CX95" i="3"/>
  <c r="CW96" i="3"/>
  <c r="CX96" i="3"/>
  <c r="CW97" i="3"/>
  <c r="CX97" i="3"/>
  <c r="CW98" i="3"/>
  <c r="CX98" i="3"/>
  <c r="CX99" i="3"/>
  <c r="CX100" i="3"/>
  <c r="CX101" i="3"/>
  <c r="CX102" i="3"/>
  <c r="Q103" i="1"/>
  <c r="I144" i="6" s="1"/>
  <c r="R103" i="1"/>
  <c r="AD103" i="1"/>
  <c r="P103" i="1"/>
  <c r="AB103" i="1"/>
  <c r="CU85" i="3"/>
  <c r="CV85" i="3"/>
  <c r="CX85" i="3"/>
  <c r="CW86" i="3"/>
  <c r="CX86" i="3"/>
  <c r="CW87" i="3"/>
  <c r="CX87" i="3"/>
  <c r="CW88" i="3"/>
  <c r="CX88" i="3"/>
  <c r="CW89" i="3"/>
  <c r="CX89" i="3"/>
  <c r="CX90" i="3"/>
  <c r="CX91" i="3"/>
  <c r="CX92" i="3"/>
  <c r="CX93" i="3"/>
  <c r="Q102" i="1"/>
  <c r="R102" i="1"/>
  <c r="AD102" i="1"/>
  <c r="AB102" i="1" s="1"/>
  <c r="P102" i="1"/>
  <c r="CP102" i="1" s="1"/>
  <c r="O102" i="1" s="1"/>
  <c r="Q101" i="1"/>
  <c r="R101" i="1"/>
  <c r="AD101" i="1"/>
  <c r="AB101" i="1" s="1"/>
  <c r="P101" i="1"/>
  <c r="CP101" i="1" s="1"/>
  <c r="O101" i="1" s="1"/>
  <c r="Q100" i="1"/>
  <c r="R100" i="1"/>
  <c r="AD100" i="1"/>
  <c r="P100" i="1"/>
  <c r="CP100" i="1" s="1"/>
  <c r="O100" i="1" s="1"/>
  <c r="AB100" i="1"/>
  <c r="Q99" i="1"/>
  <c r="R99" i="1"/>
  <c r="AD99" i="1"/>
  <c r="P99" i="1"/>
  <c r="AB99" i="1"/>
  <c r="Q98" i="1"/>
  <c r="R98" i="1"/>
  <c r="AD98" i="1"/>
  <c r="AB98" i="1" s="1"/>
  <c r="P98" i="1"/>
  <c r="Q97" i="1"/>
  <c r="R97" i="1"/>
  <c r="AD97" i="1"/>
  <c r="AB97" i="1" s="1"/>
  <c r="P97" i="1"/>
  <c r="Q96" i="1"/>
  <c r="K129" i="6" s="1"/>
  <c r="R96" i="1"/>
  <c r="AD96" i="1"/>
  <c r="AB96" i="1" s="1"/>
  <c r="P96" i="1"/>
  <c r="CU75" i="3"/>
  <c r="CV75" i="3"/>
  <c r="CX75" i="3"/>
  <c r="CW76" i="3"/>
  <c r="CX76" i="3"/>
  <c r="CW77" i="3"/>
  <c r="CX77" i="3"/>
  <c r="CW78" i="3"/>
  <c r="CX78" i="3"/>
  <c r="CW79" i="3"/>
  <c r="CX79" i="3"/>
  <c r="CX80" i="3"/>
  <c r="CX81" i="3"/>
  <c r="CX82" i="3"/>
  <c r="CX83" i="3"/>
  <c r="CX84" i="3"/>
  <c r="Q95" i="1"/>
  <c r="I129" i="6" s="1"/>
  <c r="R95" i="1"/>
  <c r="AD95" i="1"/>
  <c r="P95" i="1"/>
  <c r="AB95" i="1"/>
  <c r="CU65" i="3"/>
  <c r="CV65" i="3"/>
  <c r="CX65" i="3"/>
  <c r="CW66" i="3"/>
  <c r="CX66" i="3"/>
  <c r="CW67" i="3"/>
  <c r="CX67" i="3"/>
  <c r="CW68" i="3"/>
  <c r="CX68" i="3"/>
  <c r="CW69" i="3"/>
  <c r="CX69" i="3"/>
  <c r="CX70" i="3"/>
  <c r="CX71" i="3"/>
  <c r="CX72" i="3"/>
  <c r="CX73" i="3"/>
  <c r="CX74" i="3"/>
  <c r="Q94" i="1"/>
  <c r="R94" i="1"/>
  <c r="AD94" i="1"/>
  <c r="AB94" i="1" s="1"/>
  <c r="P94" i="1"/>
  <c r="CP94" i="1" s="1"/>
  <c r="O94" i="1" s="1"/>
  <c r="Q93" i="1"/>
  <c r="R93" i="1"/>
  <c r="AD93" i="1"/>
  <c r="AB93" i="1" s="1"/>
  <c r="P93" i="1"/>
  <c r="CP93" i="1" s="1"/>
  <c r="O93" i="1" s="1"/>
  <c r="Q92" i="1"/>
  <c r="K116" i="6" s="1"/>
  <c r="R92" i="1"/>
  <c r="AD92" i="1"/>
  <c r="P92" i="1"/>
  <c r="AB92" i="1"/>
  <c r="CU61" i="3"/>
  <c r="CV61" i="3"/>
  <c r="CX61" i="3"/>
  <c r="CW62" i="3"/>
  <c r="CX62" i="3"/>
  <c r="CX63" i="3"/>
  <c r="CX64" i="3"/>
  <c r="Q91" i="1"/>
  <c r="I116" i="6" s="1"/>
  <c r="R91" i="1"/>
  <c r="AD91" i="1"/>
  <c r="P91" i="1"/>
  <c r="AB91" i="1"/>
  <c r="CU57" i="3"/>
  <c r="CV57" i="3"/>
  <c r="CX57" i="3"/>
  <c r="CW58" i="3"/>
  <c r="CX58" i="3"/>
  <c r="CX59" i="3"/>
  <c r="CX60" i="3"/>
  <c r="Q89" i="1"/>
  <c r="R89" i="1"/>
  <c r="AD89" i="1"/>
  <c r="P89" i="1"/>
  <c r="CP89" i="1" s="1"/>
  <c r="O89" i="1" s="1"/>
  <c r="AB89" i="1"/>
  <c r="CU55" i="3"/>
  <c r="CV55" i="3"/>
  <c r="CX55" i="3"/>
  <c r="CX56" i="3"/>
  <c r="Q88" i="1"/>
  <c r="R88" i="1"/>
  <c r="AD88" i="1"/>
  <c r="P88" i="1"/>
  <c r="CP88" i="1" s="1"/>
  <c r="O88" i="1" s="1"/>
  <c r="AB88" i="1"/>
  <c r="CU53" i="3"/>
  <c r="CV53" i="3"/>
  <c r="CX53" i="3"/>
  <c r="CX54" i="3"/>
  <c r="Q87" i="1"/>
  <c r="R87" i="1"/>
  <c r="AD87" i="1"/>
  <c r="P87" i="1"/>
  <c r="AB87" i="1"/>
  <c r="CU49" i="3"/>
  <c r="CV49" i="3"/>
  <c r="CX49" i="3"/>
  <c r="CW50" i="3"/>
  <c r="CX50" i="3"/>
  <c r="CW51" i="3"/>
  <c r="CX51" i="3"/>
  <c r="CX52" i="3"/>
  <c r="Q86" i="1"/>
  <c r="R86" i="1"/>
  <c r="AD86" i="1"/>
  <c r="AB86" i="1" s="1"/>
  <c r="P86" i="1"/>
  <c r="CU45" i="3"/>
  <c r="CV45" i="3"/>
  <c r="CX45" i="3"/>
  <c r="CW46" i="3"/>
  <c r="CX46" i="3"/>
  <c r="CW47" i="3"/>
  <c r="CX47" i="3"/>
  <c r="CX48" i="3"/>
  <c r="Q85" i="1"/>
  <c r="R85" i="1"/>
  <c r="GK85" i="1" s="1"/>
  <c r="AD85" i="1"/>
  <c r="AB85" i="1" s="1"/>
  <c r="P85" i="1"/>
  <c r="CU43" i="3"/>
  <c r="CV43" i="3"/>
  <c r="CX43" i="3"/>
  <c r="CX44" i="3"/>
  <c r="Q84" i="1"/>
  <c r="R84" i="1"/>
  <c r="GK84" i="1" s="1"/>
  <c r="AD84" i="1"/>
  <c r="P84" i="1"/>
  <c r="AB84" i="1"/>
  <c r="CU41" i="3"/>
  <c r="CV41" i="3"/>
  <c r="CX41" i="3"/>
  <c r="CX42" i="3"/>
  <c r="GE26" i="1"/>
  <c r="EV49" i="1"/>
  <c r="GD26" i="1"/>
  <c r="EU49" i="1"/>
  <c r="GC26" i="1"/>
  <c r="ET49" i="1"/>
  <c r="FV26" i="1"/>
  <c r="EM49" i="1"/>
  <c r="FU26" i="1"/>
  <c r="EL49" i="1"/>
  <c r="FR26" i="1"/>
  <c r="EI49" i="1"/>
  <c r="FQ26" i="1"/>
  <c r="EH49" i="1"/>
  <c r="FP26" i="1"/>
  <c r="EG49" i="1"/>
  <c r="EB26" i="1"/>
  <c r="DO49" i="1"/>
  <c r="DZ26" i="1"/>
  <c r="DM49" i="1"/>
  <c r="DY26" i="1"/>
  <c r="DL49" i="1"/>
  <c r="CM26" i="1"/>
  <c r="BD49" i="1"/>
  <c r="CL26" i="1"/>
  <c r="BC49" i="1"/>
  <c r="CK26" i="1"/>
  <c r="BB49" i="1"/>
  <c r="CI26" i="1"/>
  <c r="AZ49" i="1"/>
  <c r="CG26" i="1"/>
  <c r="AX49" i="1"/>
  <c r="CD26" i="1"/>
  <c r="AU49" i="1"/>
  <c r="CC26" i="1"/>
  <c r="AT49" i="1"/>
  <c r="BZ26" i="1"/>
  <c r="AQ49" i="1"/>
  <c r="BY26" i="1"/>
  <c r="AP49" i="1"/>
  <c r="BX26" i="1"/>
  <c r="AO49" i="1"/>
  <c r="Q47" i="1"/>
  <c r="R47" i="1"/>
  <c r="AD47" i="1"/>
  <c r="AB47" i="1" s="1"/>
  <c r="P47" i="1"/>
  <c r="CP47" i="1" s="1"/>
  <c r="O47" i="1" s="1"/>
  <c r="Q46" i="1"/>
  <c r="R46" i="1"/>
  <c r="AD46" i="1"/>
  <c r="AB46" i="1" s="1"/>
  <c r="P46" i="1"/>
  <c r="CP46" i="1" s="1"/>
  <c r="O46" i="1" s="1"/>
  <c r="Q45" i="1"/>
  <c r="R45" i="1"/>
  <c r="AD45" i="1"/>
  <c r="P45" i="1"/>
  <c r="CP45" i="1" s="1"/>
  <c r="O45" i="1" s="1"/>
  <c r="AB45" i="1"/>
  <c r="Q44" i="1"/>
  <c r="R44" i="1"/>
  <c r="AD44" i="1"/>
  <c r="P44" i="1"/>
  <c r="AB44" i="1"/>
  <c r="Q43" i="1"/>
  <c r="K73" i="6" s="1"/>
  <c r="R43" i="1"/>
  <c r="AD43" i="1"/>
  <c r="AB43" i="1" s="1"/>
  <c r="P43" i="1"/>
  <c r="CU34" i="3"/>
  <c r="CV34" i="3"/>
  <c r="CX34" i="3"/>
  <c r="CW35" i="3"/>
  <c r="CX35" i="3"/>
  <c r="CX36" i="3"/>
  <c r="CX37" i="3"/>
  <c r="CX38" i="3"/>
  <c r="CX39" i="3"/>
  <c r="CX40" i="3"/>
  <c r="Q42" i="1"/>
  <c r="I73" i="6" s="1"/>
  <c r="R42" i="1"/>
  <c r="AD42" i="1"/>
  <c r="AB42" i="1" s="1"/>
  <c r="P42" i="1"/>
  <c r="CU27" i="3"/>
  <c r="CV27" i="3"/>
  <c r="CX27" i="3"/>
  <c r="CW28" i="3"/>
  <c r="CX28" i="3"/>
  <c r="CX29" i="3"/>
  <c r="CX30" i="3"/>
  <c r="CX31" i="3"/>
  <c r="CX32" i="3"/>
  <c r="CX33" i="3"/>
  <c r="Q41" i="1"/>
  <c r="R41" i="1"/>
  <c r="AD41" i="1"/>
  <c r="P41" i="1"/>
  <c r="AB41" i="1"/>
  <c r="Q40" i="1"/>
  <c r="R40" i="1"/>
  <c r="AD40" i="1"/>
  <c r="P40" i="1"/>
  <c r="CP40" i="1" s="1"/>
  <c r="O40" i="1" s="1"/>
  <c r="AB40" i="1"/>
  <c r="Q39" i="1"/>
  <c r="R39" i="1"/>
  <c r="AD39" i="1"/>
  <c r="AB39" i="1" s="1"/>
  <c r="P39" i="1"/>
  <c r="CU24" i="3"/>
  <c r="CV24" i="3"/>
  <c r="CX24" i="3"/>
  <c r="CX25" i="3"/>
  <c r="CX26" i="3"/>
  <c r="Q38" i="1"/>
  <c r="R38" i="1"/>
  <c r="AD38" i="1"/>
  <c r="P38" i="1"/>
  <c r="AB38" i="1"/>
  <c r="CU21" i="3"/>
  <c r="CV21" i="3"/>
  <c r="CX21" i="3"/>
  <c r="CX22" i="3"/>
  <c r="CX23" i="3"/>
  <c r="Q37" i="1"/>
  <c r="R37" i="1"/>
  <c r="AD37" i="1"/>
  <c r="AB37" i="1" s="1"/>
  <c r="P37" i="1"/>
  <c r="Q36" i="1"/>
  <c r="R36" i="1"/>
  <c r="AD36" i="1"/>
  <c r="AB36" i="1" s="1"/>
  <c r="P36" i="1"/>
  <c r="Q35" i="1"/>
  <c r="K50" i="6" s="1"/>
  <c r="R35" i="1"/>
  <c r="AD35" i="1"/>
  <c r="AB35" i="1" s="1"/>
  <c r="P35" i="1"/>
  <c r="CU16" i="3"/>
  <c r="CV16" i="3"/>
  <c r="CX16" i="3"/>
  <c r="CW17" i="3"/>
  <c r="CX17" i="3"/>
  <c r="CX18" i="3"/>
  <c r="CX19" i="3"/>
  <c r="CX20" i="3"/>
  <c r="Q34" i="1"/>
  <c r="I50" i="6" s="1"/>
  <c r="R34" i="1"/>
  <c r="AD34" i="1"/>
  <c r="P34" i="1"/>
  <c r="AB34" i="1"/>
  <c r="CU11" i="3"/>
  <c r="CV11" i="3"/>
  <c r="CX11" i="3"/>
  <c r="CW12" i="3"/>
  <c r="CX12" i="3"/>
  <c r="CX13" i="3"/>
  <c r="CX14" i="3"/>
  <c r="CX15" i="3"/>
  <c r="Q33" i="1"/>
  <c r="R33" i="1"/>
  <c r="AD33" i="1"/>
  <c r="AB33" i="1" s="1"/>
  <c r="P33" i="1"/>
  <c r="Q32" i="1"/>
  <c r="R32" i="1"/>
  <c r="AD32" i="1"/>
  <c r="AB32" i="1" s="1"/>
  <c r="P32" i="1"/>
  <c r="Q31" i="1"/>
  <c r="K38" i="6" s="1"/>
  <c r="R31" i="1"/>
  <c r="AD31" i="1"/>
  <c r="AB31" i="1" s="1"/>
  <c r="P31" i="1"/>
  <c r="CU7" i="3"/>
  <c r="CV7" i="3"/>
  <c r="CX7" i="3"/>
  <c r="CW8" i="3"/>
  <c r="CX8" i="3"/>
  <c r="CW9" i="3"/>
  <c r="CX9" i="3"/>
  <c r="CX10" i="3"/>
  <c r="Q30" i="1"/>
  <c r="I38" i="6" s="1"/>
  <c r="R30" i="1"/>
  <c r="AD30" i="1"/>
  <c r="P30" i="1"/>
  <c r="CP30" i="1" s="1"/>
  <c r="O30" i="1" s="1"/>
  <c r="AB30" i="1"/>
  <c r="CU3" i="3"/>
  <c r="CV3" i="3"/>
  <c r="CX3" i="3"/>
  <c r="CW4" i="3"/>
  <c r="CX4" i="3"/>
  <c r="CW5" i="3"/>
  <c r="CX5" i="3"/>
  <c r="CX6" i="3"/>
  <c r="Q29" i="1"/>
  <c r="DV49" i="1" s="1"/>
  <c r="R29" i="1"/>
  <c r="V28" i="6" s="1"/>
  <c r="AD29" i="1"/>
  <c r="AB29" i="1" s="1"/>
  <c r="P29" i="1"/>
  <c r="Q28" i="1"/>
  <c r="AD49" i="1" s="1"/>
  <c r="R28" i="1"/>
  <c r="U28" i="6" s="1"/>
  <c r="AD28" i="1"/>
  <c r="AB28" i="1" s="1"/>
  <c r="P28" i="1"/>
  <c r="P200" i="6" l="1"/>
  <c r="H33" i="6"/>
  <c r="EA26" i="1"/>
  <c r="DN49" i="1"/>
  <c r="GA26" i="1"/>
  <c r="ER49" i="1"/>
  <c r="AH81" i="1"/>
  <c r="U118" i="1"/>
  <c r="DZ150" i="1"/>
  <c r="DM159" i="1"/>
  <c r="DM150" i="1" s="1"/>
  <c r="DX150" i="1"/>
  <c r="DK159" i="1"/>
  <c r="CJ26" i="1"/>
  <c r="BA49" i="1"/>
  <c r="GB26" i="1"/>
  <c r="ES49" i="1"/>
  <c r="AI49" i="1"/>
  <c r="CP39" i="1"/>
  <c r="O39" i="1" s="1"/>
  <c r="GM39" i="1" s="1"/>
  <c r="GN39" i="1" s="1"/>
  <c r="K63" i="6"/>
  <c r="GK41" i="1"/>
  <c r="V64" i="6"/>
  <c r="K77" i="6"/>
  <c r="K119" i="6"/>
  <c r="K134" i="6"/>
  <c r="K148" i="6"/>
  <c r="GM116" i="1"/>
  <c r="GN116" i="1" s="1"/>
  <c r="K174" i="6"/>
  <c r="H196" i="6"/>
  <c r="CY42" i="1"/>
  <c r="X42" i="1" s="1"/>
  <c r="Q70" i="6" s="1"/>
  <c r="CZ42" i="1"/>
  <c r="Y42" i="1" s="1"/>
  <c r="S70" i="6" s="1"/>
  <c r="I72" i="6"/>
  <c r="V36" i="1"/>
  <c r="CY99" i="1"/>
  <c r="X99" i="1" s="1"/>
  <c r="Q133" i="6" s="1"/>
  <c r="CZ99" i="1"/>
  <c r="Y99" i="1" s="1"/>
  <c r="S133" i="6" s="1"/>
  <c r="W107" i="1"/>
  <c r="CY95" i="1"/>
  <c r="X95" i="1" s="1"/>
  <c r="Q126" i="6" s="1"/>
  <c r="CZ95" i="1"/>
  <c r="Y95" i="1" s="1"/>
  <c r="S126" i="6" s="1"/>
  <c r="I128" i="6"/>
  <c r="GK32" i="1"/>
  <c r="U40" i="6"/>
  <c r="GK36" i="1"/>
  <c r="U53" i="6"/>
  <c r="CP42" i="1"/>
  <c r="O42" i="1" s="1"/>
  <c r="I75" i="6"/>
  <c r="GK97" i="1"/>
  <c r="U132" i="6"/>
  <c r="GK111" i="1"/>
  <c r="U161" i="6"/>
  <c r="CY85" i="1"/>
  <c r="X85" i="1" s="1"/>
  <c r="CZ85" i="1"/>
  <c r="Y85" i="1" s="1"/>
  <c r="CY47" i="1"/>
  <c r="X47" i="1" s="1"/>
  <c r="R77" i="6" s="1"/>
  <c r="CZ47" i="1"/>
  <c r="Y47" i="1" s="1"/>
  <c r="T77" i="6" s="1"/>
  <c r="CY29" i="1"/>
  <c r="X29" i="1" s="1"/>
  <c r="CZ29" i="1"/>
  <c r="Y29" i="1" s="1"/>
  <c r="K29" i="6"/>
  <c r="DX49" i="1"/>
  <c r="CY44" i="1"/>
  <c r="X44" i="1" s="1"/>
  <c r="Q76" i="6" s="1"/>
  <c r="CZ44" i="1"/>
  <c r="Y44" i="1" s="1"/>
  <c r="S76" i="6" s="1"/>
  <c r="GK47" i="1"/>
  <c r="V77" i="6"/>
  <c r="CP92" i="1"/>
  <c r="O92" i="1" s="1"/>
  <c r="GM92" i="1" s="1"/>
  <c r="GN92" i="1" s="1"/>
  <c r="K118" i="6"/>
  <c r="GK94" i="1"/>
  <c r="GM94" i="1" s="1"/>
  <c r="GN94" i="1" s="1"/>
  <c r="V119" i="6"/>
  <c r="K133" i="6"/>
  <c r="GK102" i="1"/>
  <c r="V134" i="6"/>
  <c r="K147" i="6"/>
  <c r="GK108" i="1"/>
  <c r="GM108" i="1" s="1"/>
  <c r="GN108" i="1" s="1"/>
  <c r="V148" i="6"/>
  <c r="CP114" i="1"/>
  <c r="O114" i="1" s="1"/>
  <c r="GM114" i="1" s="1"/>
  <c r="GN114" i="1" s="1"/>
  <c r="K173" i="6"/>
  <c r="GK116" i="1"/>
  <c r="V174" i="6"/>
  <c r="DF1" i="3"/>
  <c r="DG1" i="3"/>
  <c r="DH1" i="3"/>
  <c r="DI1" i="3"/>
  <c r="DJ1" i="3" s="1"/>
  <c r="CY40" i="1"/>
  <c r="X40" i="1" s="1"/>
  <c r="Q64" i="6" s="1"/>
  <c r="I65" i="6" s="1"/>
  <c r="CZ40" i="1"/>
  <c r="Y40" i="1" s="1"/>
  <c r="S64" i="6" s="1"/>
  <c r="I66" i="6" s="1"/>
  <c r="CY100" i="1"/>
  <c r="X100" i="1" s="1"/>
  <c r="R133" i="6" s="1"/>
  <c r="CZ100" i="1"/>
  <c r="Y100" i="1" s="1"/>
  <c r="T133" i="6" s="1"/>
  <c r="Q92" i="6"/>
  <c r="I97" i="6" s="1"/>
  <c r="CY152" i="1"/>
  <c r="X152" i="1" s="1"/>
  <c r="CZ152" i="1"/>
  <c r="Y152" i="1" s="1"/>
  <c r="AF159" i="1"/>
  <c r="CY115" i="1"/>
  <c r="X115" i="1" s="1"/>
  <c r="Q174" i="6" s="1"/>
  <c r="CZ115" i="1"/>
  <c r="Y115" i="1" s="1"/>
  <c r="S174" i="6" s="1"/>
  <c r="K76" i="6"/>
  <c r="CP91" i="1"/>
  <c r="O91" i="1" s="1"/>
  <c r="I118" i="6"/>
  <c r="GK42" i="1"/>
  <c r="U70" i="6"/>
  <c r="I74" i="6"/>
  <c r="CP109" i="1"/>
  <c r="O109" i="1" s="1"/>
  <c r="I160" i="6"/>
  <c r="T92" i="6"/>
  <c r="K98" i="6" s="1"/>
  <c r="AJ159" i="1"/>
  <c r="K62" i="6"/>
  <c r="CY39" i="1"/>
  <c r="X39" i="1" s="1"/>
  <c r="R60" i="6" s="1"/>
  <c r="CZ39" i="1"/>
  <c r="Y39" i="1" s="1"/>
  <c r="T60" i="6" s="1"/>
  <c r="GX107" i="1"/>
  <c r="CJ118" i="1" s="1"/>
  <c r="GK39" i="1"/>
  <c r="V60" i="6"/>
  <c r="CP33" i="1"/>
  <c r="O33" i="1" s="1"/>
  <c r="CP37" i="1"/>
  <c r="O37" i="1" s="1"/>
  <c r="GK38" i="1"/>
  <c r="U60" i="6"/>
  <c r="CP43" i="1"/>
  <c r="O43" i="1" s="1"/>
  <c r="K75" i="6"/>
  <c r="GK45" i="1"/>
  <c r="V76" i="6"/>
  <c r="GK89" i="1"/>
  <c r="V103" i="6"/>
  <c r="GK91" i="1"/>
  <c r="I117" i="6"/>
  <c r="U113" i="6"/>
  <c r="GK92" i="1"/>
  <c r="V113" i="6"/>
  <c r="K122" i="6" s="1"/>
  <c r="P124" i="6" s="1"/>
  <c r="K117" i="6"/>
  <c r="CP98" i="1"/>
  <c r="O98" i="1" s="1"/>
  <c r="GK100" i="1"/>
  <c r="V133" i="6"/>
  <c r="CP104" i="1"/>
  <c r="O104" i="1" s="1"/>
  <c r="K146" i="6"/>
  <c r="GK106" i="1"/>
  <c r="GM106" i="1" s="1"/>
  <c r="GN106" i="1" s="1"/>
  <c r="V147" i="6"/>
  <c r="CP112" i="1"/>
  <c r="O112" i="1" s="1"/>
  <c r="GK114" i="1"/>
  <c r="K172" i="6"/>
  <c r="V168" i="6"/>
  <c r="V187" i="6"/>
  <c r="K191" i="6" s="1"/>
  <c r="K190" i="6"/>
  <c r="CP155" i="1"/>
  <c r="O155" i="1" s="1"/>
  <c r="CY43" i="1"/>
  <c r="X43" i="1" s="1"/>
  <c r="R70" i="6" s="1"/>
  <c r="CZ43" i="1"/>
  <c r="Y43" i="1" s="1"/>
  <c r="T70" i="6" s="1"/>
  <c r="K72" i="6"/>
  <c r="CY101" i="1"/>
  <c r="X101" i="1" s="1"/>
  <c r="Q134" i="6" s="1"/>
  <c r="CZ101" i="1"/>
  <c r="Y101" i="1" s="1"/>
  <c r="S134" i="6" s="1"/>
  <c r="S92" i="6"/>
  <c r="I98" i="6" s="1"/>
  <c r="CY37" i="1"/>
  <c r="X37" i="1" s="1"/>
  <c r="R53" i="6" s="1"/>
  <c r="CZ37" i="1"/>
  <c r="Y37" i="1" s="1"/>
  <c r="T53" i="6" s="1"/>
  <c r="I115" i="6"/>
  <c r="CZ91" i="1"/>
  <c r="Y91" i="1" s="1"/>
  <c r="S113" i="6" s="1"/>
  <c r="CY91" i="1"/>
  <c r="X91" i="1" s="1"/>
  <c r="Q113" i="6" s="1"/>
  <c r="CP34" i="1"/>
  <c r="O34" i="1" s="1"/>
  <c r="I52" i="6"/>
  <c r="GM40" i="1"/>
  <c r="GN40" i="1" s="1"/>
  <c r="I64" i="6"/>
  <c r="GK109" i="1"/>
  <c r="I159" i="6"/>
  <c r="U155" i="6"/>
  <c r="DV159" i="1"/>
  <c r="K189" i="6"/>
  <c r="AJ118" i="1"/>
  <c r="I143" i="6"/>
  <c r="CZ103" i="1"/>
  <c r="Y103" i="1" s="1"/>
  <c r="S141" i="6" s="1"/>
  <c r="CY103" i="1"/>
  <c r="X103" i="1" s="1"/>
  <c r="Q141" i="6" s="1"/>
  <c r="CY156" i="1"/>
  <c r="X156" i="1" s="1"/>
  <c r="Q198" i="6" s="1"/>
  <c r="CZ156" i="1"/>
  <c r="Y156" i="1" s="1"/>
  <c r="S198" i="6" s="1"/>
  <c r="CY41" i="1"/>
  <c r="X41" i="1" s="1"/>
  <c r="R64" i="6" s="1"/>
  <c r="CZ41" i="1"/>
  <c r="Y41" i="1" s="1"/>
  <c r="T64" i="6" s="1"/>
  <c r="R187" i="6"/>
  <c r="CP31" i="1"/>
  <c r="O31" i="1" s="1"/>
  <c r="GK33" i="1"/>
  <c r="V40" i="6"/>
  <c r="CP35" i="1"/>
  <c r="O35" i="1" s="1"/>
  <c r="K52" i="6"/>
  <c r="GK37" i="1"/>
  <c r="V53" i="6"/>
  <c r="GK43" i="1"/>
  <c r="V70" i="6"/>
  <c r="K74" i="6"/>
  <c r="CP85" i="1"/>
  <c r="O85" i="1" s="1"/>
  <c r="CP96" i="1"/>
  <c r="O96" i="1" s="1"/>
  <c r="K131" i="6"/>
  <c r="GK98" i="1"/>
  <c r="V132" i="6"/>
  <c r="GK104" i="1"/>
  <c r="V141" i="6"/>
  <c r="K145" i="6"/>
  <c r="CP110" i="1"/>
  <c r="O110" i="1" s="1"/>
  <c r="K160" i="6"/>
  <c r="GK112" i="1"/>
  <c r="V161" i="6"/>
  <c r="GK155" i="1"/>
  <c r="V194" i="6"/>
  <c r="T36" i="1"/>
  <c r="AG49" i="1" s="1"/>
  <c r="EB118" i="1"/>
  <c r="CY102" i="1"/>
  <c r="X102" i="1" s="1"/>
  <c r="R134" i="6" s="1"/>
  <c r="CZ102" i="1"/>
  <c r="Y102" i="1" s="1"/>
  <c r="T134" i="6" s="1"/>
  <c r="FY49" i="1"/>
  <c r="CY93" i="1"/>
  <c r="X93" i="1" s="1"/>
  <c r="Q119" i="6" s="1"/>
  <c r="CZ93" i="1"/>
  <c r="Y93" i="1" s="1"/>
  <c r="S119" i="6" s="1"/>
  <c r="T107" i="1"/>
  <c r="GK30" i="1"/>
  <c r="GM30" i="1" s="1"/>
  <c r="GN30" i="1" s="1"/>
  <c r="U35" i="6"/>
  <c r="I43" i="6" s="1"/>
  <c r="I39" i="6"/>
  <c r="I77" i="6"/>
  <c r="GK88" i="1"/>
  <c r="GM88" i="1" s="1"/>
  <c r="GN88" i="1" s="1"/>
  <c r="U103" i="6"/>
  <c r="GM93" i="1"/>
  <c r="GN93" i="1" s="1"/>
  <c r="I119" i="6"/>
  <c r="I134" i="6"/>
  <c r="I174" i="6"/>
  <c r="R92" i="6"/>
  <c r="K97" i="6" s="1"/>
  <c r="CY154" i="1"/>
  <c r="X154" i="1" s="1"/>
  <c r="Q194" i="6" s="1"/>
  <c r="CZ154" i="1"/>
  <c r="Y154" i="1" s="1"/>
  <c r="S194" i="6" s="1"/>
  <c r="K105" i="6"/>
  <c r="CY89" i="1"/>
  <c r="X89" i="1" s="1"/>
  <c r="R103" i="6" s="1"/>
  <c r="K106" i="6" s="1"/>
  <c r="CZ89" i="1"/>
  <c r="Y89" i="1" s="1"/>
  <c r="T103" i="6" s="1"/>
  <c r="K107" i="6" s="1"/>
  <c r="DX118" i="1"/>
  <c r="CZ113" i="1"/>
  <c r="Y113" i="1" s="1"/>
  <c r="S168" i="6" s="1"/>
  <c r="I176" i="6" s="1"/>
  <c r="CY113" i="1"/>
  <c r="X113" i="1" s="1"/>
  <c r="Q168" i="6" s="1"/>
  <c r="I175" i="6" s="1"/>
  <c r="I170" i="6"/>
  <c r="GK96" i="1"/>
  <c r="K130" i="6"/>
  <c r="V126" i="6"/>
  <c r="CP103" i="1"/>
  <c r="O103" i="1" s="1"/>
  <c r="I146" i="6"/>
  <c r="GK110" i="1"/>
  <c r="V155" i="6"/>
  <c r="K164" i="6" s="1"/>
  <c r="K159" i="6"/>
  <c r="GK157" i="1"/>
  <c r="GM157" i="1" s="1"/>
  <c r="GP157" i="1" s="1"/>
  <c r="V198" i="6"/>
  <c r="H200" i="6"/>
  <c r="DZ118" i="1"/>
  <c r="CY97" i="1"/>
  <c r="X97" i="1" s="1"/>
  <c r="Q132" i="6" s="1"/>
  <c r="CZ97" i="1"/>
  <c r="Y97" i="1" s="1"/>
  <c r="S132" i="6" s="1"/>
  <c r="CY111" i="1"/>
  <c r="X111" i="1" s="1"/>
  <c r="Q161" i="6" s="1"/>
  <c r="I162" i="6" s="1"/>
  <c r="CZ111" i="1"/>
  <c r="Y111" i="1" s="1"/>
  <c r="S161" i="6" s="1"/>
  <c r="I163" i="6" s="1"/>
  <c r="CY155" i="1"/>
  <c r="X155" i="1" s="1"/>
  <c r="R194" i="6" s="1"/>
  <c r="CZ155" i="1"/>
  <c r="Y155" i="1" s="1"/>
  <c r="V107" i="1"/>
  <c r="AI118" i="1" s="1"/>
  <c r="GK40" i="1"/>
  <c r="U64" i="6"/>
  <c r="CP44" i="1"/>
  <c r="O44" i="1" s="1"/>
  <c r="GK46" i="1"/>
  <c r="U77" i="6"/>
  <c r="CP84" i="1"/>
  <c r="O84" i="1" s="1"/>
  <c r="U92" i="6"/>
  <c r="I99" i="6" s="1"/>
  <c r="I96" i="6"/>
  <c r="GK93" i="1"/>
  <c r="U119" i="6"/>
  <c r="CP95" i="1"/>
  <c r="O95" i="1" s="1"/>
  <c r="GM95" i="1" s="1"/>
  <c r="GN95" i="1" s="1"/>
  <c r="I131" i="6"/>
  <c r="CP99" i="1"/>
  <c r="O99" i="1" s="1"/>
  <c r="GK101" i="1"/>
  <c r="U134" i="6"/>
  <c r="CP105" i="1"/>
  <c r="O105" i="1" s="1"/>
  <c r="GK107" i="1"/>
  <c r="U148" i="6"/>
  <c r="CP113" i="1"/>
  <c r="O113" i="1" s="1"/>
  <c r="I173" i="6"/>
  <c r="GK115" i="1"/>
  <c r="GM115" i="1" s="1"/>
  <c r="GN115" i="1" s="1"/>
  <c r="U174" i="6"/>
  <c r="I190" i="6"/>
  <c r="U187" i="6"/>
  <c r="I191" i="6" s="1"/>
  <c r="CP154" i="1"/>
  <c r="O154" i="1" s="1"/>
  <c r="I49" i="6"/>
  <c r="CY34" i="1"/>
  <c r="X34" i="1" s="1"/>
  <c r="Q47" i="6" s="1"/>
  <c r="CZ34" i="1"/>
  <c r="Y34" i="1" s="1"/>
  <c r="S47" i="6" s="1"/>
  <c r="U36" i="1"/>
  <c r="AH49" i="1" s="1"/>
  <c r="W36" i="1"/>
  <c r="AG118" i="1"/>
  <c r="CY35" i="1"/>
  <c r="X35" i="1" s="1"/>
  <c r="R47" i="6" s="1"/>
  <c r="CZ35" i="1"/>
  <c r="Y35" i="1" s="1"/>
  <c r="T47" i="6" s="1"/>
  <c r="K49" i="6"/>
  <c r="CY105" i="1"/>
  <c r="X105" i="1" s="1"/>
  <c r="Q147" i="6" s="1"/>
  <c r="CZ105" i="1"/>
  <c r="Y105" i="1" s="1"/>
  <c r="S147" i="6" s="1"/>
  <c r="CP38" i="1"/>
  <c r="O38" i="1" s="1"/>
  <c r="GM38" i="1" s="1"/>
  <c r="GN38" i="1" s="1"/>
  <c r="I63" i="6"/>
  <c r="GK34" i="1"/>
  <c r="U47" i="6"/>
  <c r="I56" i="6" s="1"/>
  <c r="I51" i="6"/>
  <c r="GK35" i="1"/>
  <c r="V47" i="6"/>
  <c r="K56" i="6" s="1"/>
  <c r="K51" i="6"/>
  <c r="CP41" i="1"/>
  <c r="O41" i="1" s="1"/>
  <c r="AD118" i="1"/>
  <c r="AD81" i="1" s="1"/>
  <c r="I95" i="6"/>
  <c r="K96" i="6"/>
  <c r="V92" i="6"/>
  <c r="K99" i="6" s="1"/>
  <c r="GK103" i="1"/>
  <c r="I145" i="6"/>
  <c r="U141" i="6"/>
  <c r="DN118" i="1"/>
  <c r="AD159" i="1"/>
  <c r="I189" i="6"/>
  <c r="J196" i="6"/>
  <c r="AJ49" i="1"/>
  <c r="CY98" i="1"/>
  <c r="X98" i="1" s="1"/>
  <c r="R132" i="6" s="1"/>
  <c r="CZ98" i="1"/>
  <c r="Y98" i="1" s="1"/>
  <c r="T132" i="6" s="1"/>
  <c r="CY112" i="1"/>
  <c r="X112" i="1" s="1"/>
  <c r="R161" i="6" s="1"/>
  <c r="K162" i="6" s="1"/>
  <c r="CZ112" i="1"/>
  <c r="Y112" i="1" s="1"/>
  <c r="T161" i="6" s="1"/>
  <c r="K163" i="6" s="1"/>
  <c r="GK31" i="1"/>
  <c r="V35" i="6"/>
  <c r="K39" i="6"/>
  <c r="CP32" i="1"/>
  <c r="O32" i="1" s="1"/>
  <c r="GK44" i="1"/>
  <c r="U76" i="6"/>
  <c r="DV118" i="1"/>
  <c r="DI118" i="1" s="1"/>
  <c r="K95" i="6"/>
  <c r="GK95" i="1"/>
  <c r="I130" i="6"/>
  <c r="U126" i="6"/>
  <c r="CP97" i="1"/>
  <c r="O97" i="1" s="1"/>
  <c r="GK99" i="1"/>
  <c r="U133" i="6"/>
  <c r="GK105" i="1"/>
  <c r="U147" i="6"/>
  <c r="CP111" i="1"/>
  <c r="O111" i="1" s="1"/>
  <c r="GK113" i="1"/>
  <c r="I172" i="6"/>
  <c r="U168" i="6"/>
  <c r="CP156" i="1"/>
  <c r="O156" i="1" s="1"/>
  <c r="CY84" i="1"/>
  <c r="X84" i="1" s="1"/>
  <c r="CZ84" i="1"/>
  <c r="Y84" i="1" s="1"/>
  <c r="CY45" i="1"/>
  <c r="X45" i="1" s="1"/>
  <c r="R76" i="6" s="1"/>
  <c r="CZ45" i="1"/>
  <c r="Y45" i="1" s="1"/>
  <c r="T76" i="6" s="1"/>
  <c r="CY46" i="1"/>
  <c r="X46" i="1" s="1"/>
  <c r="Q77" i="6" s="1"/>
  <c r="CZ46" i="1"/>
  <c r="Y46" i="1" s="1"/>
  <c r="S77" i="6" s="1"/>
  <c r="S107" i="1"/>
  <c r="S36" i="1"/>
  <c r="CP28" i="1"/>
  <c r="O28" i="1" s="1"/>
  <c r="AC49" i="1"/>
  <c r="GK28" i="1"/>
  <c r="AE49" i="1"/>
  <c r="AD26" i="1"/>
  <c r="Q49" i="1"/>
  <c r="CP29" i="1"/>
  <c r="O29" i="1" s="1"/>
  <c r="DU49" i="1"/>
  <c r="GK29" i="1"/>
  <c r="DW49" i="1"/>
  <c r="DV26" i="1"/>
  <c r="DI49" i="1"/>
  <c r="DF6" i="3"/>
  <c r="DJ6" i="3" s="1"/>
  <c r="DG6" i="3"/>
  <c r="DH6" i="3"/>
  <c r="DI6" i="3"/>
  <c r="DF5" i="3"/>
  <c r="DG5" i="3"/>
  <c r="DJ5" i="3" s="1"/>
  <c r="DH5" i="3"/>
  <c r="DI5" i="3"/>
  <c r="DF4" i="3"/>
  <c r="DG4" i="3"/>
  <c r="DJ4" i="3" s="1"/>
  <c r="DH4" i="3"/>
  <c r="DI4" i="3"/>
  <c r="DF3" i="3"/>
  <c r="DG3" i="3"/>
  <c r="DH3" i="3"/>
  <c r="DI3" i="3"/>
  <c r="DJ3" i="3" s="1"/>
  <c r="DF10" i="3"/>
  <c r="DJ10" i="3" s="1"/>
  <c r="DG10" i="3"/>
  <c r="DH10" i="3"/>
  <c r="DI10" i="3"/>
  <c r="DF9" i="3"/>
  <c r="DG9" i="3"/>
  <c r="DJ9" i="3" s="1"/>
  <c r="DH9" i="3"/>
  <c r="DI9" i="3"/>
  <c r="DF8" i="3"/>
  <c r="DG8" i="3"/>
  <c r="DJ8" i="3" s="1"/>
  <c r="DH8" i="3"/>
  <c r="DI8" i="3"/>
  <c r="DF7" i="3"/>
  <c r="DG7" i="3"/>
  <c r="DH7" i="3"/>
  <c r="DI7" i="3"/>
  <c r="DJ7" i="3" s="1"/>
  <c r="DF15" i="3"/>
  <c r="DJ15" i="3" s="1"/>
  <c r="DG15" i="3"/>
  <c r="DH15" i="3"/>
  <c r="DI15" i="3"/>
  <c r="DF14" i="3"/>
  <c r="DJ14" i="3" s="1"/>
  <c r="DG14" i="3"/>
  <c r="DH14" i="3"/>
  <c r="DI14" i="3"/>
  <c r="DF13" i="3"/>
  <c r="DJ13" i="3" s="1"/>
  <c r="DG13" i="3"/>
  <c r="DH13" i="3"/>
  <c r="DI13" i="3"/>
  <c r="DF12" i="3"/>
  <c r="DG12" i="3"/>
  <c r="DJ12" i="3" s="1"/>
  <c r="DH12" i="3"/>
  <c r="DI12" i="3"/>
  <c r="DF11" i="3"/>
  <c r="DG11" i="3"/>
  <c r="DH11" i="3"/>
  <c r="DI11" i="3"/>
  <c r="DJ11" i="3" s="1"/>
  <c r="DF20" i="3"/>
  <c r="DJ20" i="3" s="1"/>
  <c r="DG20" i="3"/>
  <c r="DH20" i="3"/>
  <c r="DI20" i="3"/>
  <c r="DF19" i="3"/>
  <c r="DJ19" i="3" s="1"/>
  <c r="DG19" i="3"/>
  <c r="DH19" i="3"/>
  <c r="DI19" i="3"/>
  <c r="DF18" i="3"/>
  <c r="DJ18" i="3" s="1"/>
  <c r="DG18" i="3"/>
  <c r="DH18" i="3"/>
  <c r="DI18" i="3"/>
  <c r="DF17" i="3"/>
  <c r="DG17" i="3"/>
  <c r="DJ17" i="3" s="1"/>
  <c r="DH17" i="3"/>
  <c r="DI17" i="3"/>
  <c r="DF16" i="3"/>
  <c r="DG16" i="3"/>
  <c r="DH16" i="3"/>
  <c r="DI16" i="3"/>
  <c r="DJ16" i="3" s="1"/>
  <c r="DF23" i="3"/>
  <c r="DJ23" i="3" s="1"/>
  <c r="DG23" i="3"/>
  <c r="DH23" i="3"/>
  <c r="DI23" i="3"/>
  <c r="DF22" i="3"/>
  <c r="DJ22" i="3" s="1"/>
  <c r="DG22" i="3"/>
  <c r="DH22" i="3"/>
  <c r="DI22" i="3"/>
  <c r="DF21" i="3"/>
  <c r="DG21" i="3"/>
  <c r="DH21" i="3"/>
  <c r="DI21" i="3"/>
  <c r="DJ21" i="3" s="1"/>
  <c r="DF26" i="3"/>
  <c r="DJ26" i="3" s="1"/>
  <c r="DG26" i="3"/>
  <c r="DH26" i="3"/>
  <c r="DI26" i="3"/>
  <c r="DF25" i="3"/>
  <c r="DJ25" i="3" s="1"/>
  <c r="DG25" i="3"/>
  <c r="DH25" i="3"/>
  <c r="DI25" i="3"/>
  <c r="DF24" i="3"/>
  <c r="DG24" i="3"/>
  <c r="DH24" i="3"/>
  <c r="DI24" i="3"/>
  <c r="DJ24" i="3" s="1"/>
  <c r="DF33" i="3"/>
  <c r="DJ33" i="3" s="1"/>
  <c r="DG33" i="3"/>
  <c r="DH33" i="3"/>
  <c r="DI33" i="3"/>
  <c r="DF32" i="3"/>
  <c r="DJ32" i="3" s="1"/>
  <c r="DG32" i="3"/>
  <c r="DH32" i="3"/>
  <c r="DI32" i="3"/>
  <c r="DF31" i="3"/>
  <c r="DJ31" i="3" s="1"/>
  <c r="DG31" i="3"/>
  <c r="DH31" i="3"/>
  <c r="DI31" i="3"/>
  <c r="DF30" i="3"/>
  <c r="DJ30" i="3" s="1"/>
  <c r="DG30" i="3"/>
  <c r="DH30" i="3"/>
  <c r="DI30" i="3"/>
  <c r="DF29" i="3"/>
  <c r="DJ29" i="3" s="1"/>
  <c r="DG29" i="3"/>
  <c r="DH29" i="3"/>
  <c r="DI29" i="3"/>
  <c r="DF28" i="3"/>
  <c r="DG28" i="3"/>
  <c r="DJ28" i="3" s="1"/>
  <c r="DH28" i="3"/>
  <c r="DI28" i="3"/>
  <c r="DF27" i="3"/>
  <c r="DG27" i="3"/>
  <c r="DH27" i="3"/>
  <c r="DI27" i="3"/>
  <c r="DJ27" i="3" s="1"/>
  <c r="DF40" i="3"/>
  <c r="DJ40" i="3" s="1"/>
  <c r="DG40" i="3"/>
  <c r="DH40" i="3"/>
  <c r="DI40" i="3"/>
  <c r="DF39" i="3"/>
  <c r="DJ39" i="3" s="1"/>
  <c r="DG39" i="3"/>
  <c r="DH39" i="3"/>
  <c r="DI39" i="3"/>
  <c r="DF38" i="3"/>
  <c r="DJ38" i="3" s="1"/>
  <c r="DG38" i="3"/>
  <c r="DH38" i="3"/>
  <c r="DI38" i="3"/>
  <c r="DF37" i="3"/>
  <c r="DJ37" i="3" s="1"/>
  <c r="DG37" i="3"/>
  <c r="DH37" i="3"/>
  <c r="DI37" i="3"/>
  <c r="DF36" i="3"/>
  <c r="DJ36" i="3" s="1"/>
  <c r="DG36" i="3"/>
  <c r="DH36" i="3"/>
  <c r="DI36" i="3"/>
  <c r="DF35" i="3"/>
  <c r="DG35" i="3"/>
  <c r="DJ35" i="3" s="1"/>
  <c r="DH35" i="3"/>
  <c r="DI35" i="3"/>
  <c r="DF34" i="3"/>
  <c r="DG34" i="3"/>
  <c r="DH34" i="3"/>
  <c r="DI34" i="3"/>
  <c r="DJ34" i="3" s="1"/>
  <c r="AO26" i="1"/>
  <c r="F53" i="1"/>
  <c r="AO189" i="1"/>
  <c r="AP26" i="1"/>
  <c r="F58" i="1"/>
  <c r="AP189" i="1"/>
  <c r="AQ26" i="1"/>
  <c r="F59" i="1"/>
  <c r="AQ189" i="1"/>
  <c r="AT26" i="1"/>
  <c r="F67" i="1"/>
  <c r="AT189" i="1"/>
  <c r="AU26" i="1"/>
  <c r="F68" i="1"/>
  <c r="AX26" i="1"/>
  <c r="F56" i="1"/>
  <c r="AX189" i="1"/>
  <c r="AZ26" i="1"/>
  <c r="F60" i="1"/>
  <c r="AZ189" i="1"/>
  <c r="BA26" i="1"/>
  <c r="F69" i="1"/>
  <c r="BB26" i="1"/>
  <c r="F62" i="1"/>
  <c r="BB189" i="1"/>
  <c r="BC26" i="1"/>
  <c r="F65" i="1"/>
  <c r="BC189" i="1"/>
  <c r="BD26" i="1"/>
  <c r="F74" i="1"/>
  <c r="BD189" i="1"/>
  <c r="DL26" i="1"/>
  <c r="P70" i="1"/>
  <c r="DL189" i="1"/>
  <c r="DM26" i="1"/>
  <c r="P71" i="1"/>
  <c r="DN26" i="1"/>
  <c r="P72" i="1"/>
  <c r="DN189" i="1"/>
  <c r="DO26" i="1"/>
  <c r="P73" i="1"/>
  <c r="EG26" i="1"/>
  <c r="P53" i="1"/>
  <c r="EG189" i="1"/>
  <c r="EH26" i="1"/>
  <c r="P58" i="1"/>
  <c r="EH189" i="1"/>
  <c r="EI26" i="1"/>
  <c r="P59" i="1"/>
  <c r="EI189" i="1"/>
  <c r="EL26" i="1"/>
  <c r="P67" i="1"/>
  <c r="EL189" i="1"/>
  <c r="EM26" i="1"/>
  <c r="P68" i="1"/>
  <c r="ER26" i="1"/>
  <c r="P60" i="1"/>
  <c r="ER189" i="1"/>
  <c r="ES26" i="1"/>
  <c r="P69" i="1"/>
  <c r="ES189" i="1"/>
  <c r="ET26" i="1"/>
  <c r="P62" i="1"/>
  <c r="ET189" i="1"/>
  <c r="EU26" i="1"/>
  <c r="P65" i="1"/>
  <c r="EU189" i="1"/>
  <c r="EV26" i="1"/>
  <c r="P74" i="1"/>
  <c r="EV189" i="1"/>
  <c r="DF42" i="3"/>
  <c r="DJ42" i="3" s="1"/>
  <c r="DG42" i="3"/>
  <c r="DH42" i="3"/>
  <c r="DI42" i="3"/>
  <c r="DF41" i="3"/>
  <c r="DG41" i="3"/>
  <c r="DH41" i="3"/>
  <c r="DI41" i="3"/>
  <c r="DJ41" i="3" s="1"/>
  <c r="DF44" i="3"/>
  <c r="DJ44" i="3" s="1"/>
  <c r="DG44" i="3"/>
  <c r="DH44" i="3"/>
  <c r="DI44" i="3"/>
  <c r="DF43" i="3"/>
  <c r="DG43" i="3"/>
  <c r="DH43" i="3"/>
  <c r="DI43" i="3"/>
  <c r="DJ43" i="3" s="1"/>
  <c r="DF48" i="3"/>
  <c r="DJ48" i="3" s="1"/>
  <c r="DG48" i="3"/>
  <c r="DH48" i="3"/>
  <c r="DI48" i="3"/>
  <c r="DF47" i="3"/>
  <c r="DG47" i="3"/>
  <c r="DJ47" i="3" s="1"/>
  <c r="DH47" i="3"/>
  <c r="DI47" i="3"/>
  <c r="DF46" i="3"/>
  <c r="DG46" i="3"/>
  <c r="DJ46" i="3" s="1"/>
  <c r="DH46" i="3"/>
  <c r="DI46" i="3"/>
  <c r="DF45" i="3"/>
  <c r="DG45" i="3"/>
  <c r="DH45" i="3"/>
  <c r="DI45" i="3"/>
  <c r="DJ45" i="3" s="1"/>
  <c r="CP86" i="1"/>
  <c r="O86" i="1" s="1"/>
  <c r="AC118" i="1"/>
  <c r="GK86" i="1"/>
  <c r="AE118" i="1"/>
  <c r="DF52" i="3"/>
  <c r="DJ52" i="3" s="1"/>
  <c r="DG52" i="3"/>
  <c r="DH52" i="3"/>
  <c r="DI52" i="3"/>
  <c r="DF51" i="3"/>
  <c r="DG51" i="3"/>
  <c r="DJ51" i="3" s="1"/>
  <c r="DH51" i="3"/>
  <c r="DI51" i="3"/>
  <c r="DF50" i="3"/>
  <c r="DG50" i="3"/>
  <c r="DJ50" i="3" s="1"/>
  <c r="DH50" i="3"/>
  <c r="DI50" i="3"/>
  <c r="DF49" i="3"/>
  <c r="DG49" i="3"/>
  <c r="DH49" i="3"/>
  <c r="DI49" i="3"/>
  <c r="DJ49" i="3" s="1"/>
  <c r="CP87" i="1"/>
  <c r="O87" i="1" s="1"/>
  <c r="DU118" i="1"/>
  <c r="GK87" i="1"/>
  <c r="DW118" i="1"/>
  <c r="DF54" i="3"/>
  <c r="DJ54" i="3" s="1"/>
  <c r="DG54" i="3"/>
  <c r="DH54" i="3"/>
  <c r="DI54" i="3"/>
  <c r="DF53" i="3"/>
  <c r="DG53" i="3"/>
  <c r="DH53" i="3"/>
  <c r="DI53" i="3"/>
  <c r="DJ53" i="3" s="1"/>
  <c r="DF56" i="3"/>
  <c r="DJ56" i="3" s="1"/>
  <c r="DG56" i="3"/>
  <c r="DH56" i="3"/>
  <c r="DI56" i="3"/>
  <c r="DF55" i="3"/>
  <c r="DG55" i="3"/>
  <c r="DH55" i="3"/>
  <c r="DI55" i="3"/>
  <c r="DJ55" i="3" s="1"/>
  <c r="DF60" i="3"/>
  <c r="DJ60" i="3" s="1"/>
  <c r="DG60" i="3"/>
  <c r="DH60" i="3"/>
  <c r="DI60" i="3"/>
  <c r="DF59" i="3"/>
  <c r="DJ59" i="3" s="1"/>
  <c r="DG59" i="3"/>
  <c r="DH59" i="3"/>
  <c r="DI59" i="3"/>
  <c r="DF58" i="3"/>
  <c r="DG58" i="3"/>
  <c r="DJ58" i="3" s="1"/>
  <c r="DH58" i="3"/>
  <c r="DI58" i="3"/>
  <c r="DF57" i="3"/>
  <c r="DG57" i="3"/>
  <c r="DH57" i="3"/>
  <c r="DI57" i="3"/>
  <c r="DJ57" i="3" s="1"/>
  <c r="DF64" i="3"/>
  <c r="DJ64" i="3" s="1"/>
  <c r="DG64" i="3"/>
  <c r="DH64" i="3"/>
  <c r="DI64" i="3"/>
  <c r="DF63" i="3"/>
  <c r="DJ63" i="3" s="1"/>
  <c r="DG63" i="3"/>
  <c r="DH63" i="3"/>
  <c r="DI63" i="3"/>
  <c r="DF62" i="3"/>
  <c r="DG62" i="3"/>
  <c r="DJ62" i="3" s="1"/>
  <c r="DH62" i="3"/>
  <c r="DI62" i="3"/>
  <c r="DF61" i="3"/>
  <c r="DG61" i="3"/>
  <c r="DH61" i="3"/>
  <c r="DI61" i="3"/>
  <c r="DJ61" i="3" s="1"/>
  <c r="DF74" i="3"/>
  <c r="DJ74" i="3" s="1"/>
  <c r="DG74" i="3"/>
  <c r="DH74" i="3"/>
  <c r="DI74" i="3"/>
  <c r="DF73" i="3"/>
  <c r="DJ73" i="3" s="1"/>
  <c r="DG73" i="3"/>
  <c r="DH73" i="3"/>
  <c r="DI73" i="3"/>
  <c r="DF72" i="3"/>
  <c r="DJ72" i="3" s="1"/>
  <c r="DG72" i="3"/>
  <c r="DH72" i="3"/>
  <c r="DI72" i="3"/>
  <c r="DF71" i="3"/>
  <c r="DJ71" i="3" s="1"/>
  <c r="DG71" i="3"/>
  <c r="DH71" i="3"/>
  <c r="DI71" i="3"/>
  <c r="DF70" i="3"/>
  <c r="DJ70" i="3" s="1"/>
  <c r="DG70" i="3"/>
  <c r="DH70" i="3"/>
  <c r="DI70" i="3"/>
  <c r="DF69" i="3"/>
  <c r="DG69" i="3"/>
  <c r="DJ69" i="3" s="1"/>
  <c r="DH69" i="3"/>
  <c r="DI69" i="3"/>
  <c r="DF68" i="3"/>
  <c r="DG68" i="3"/>
  <c r="DJ68" i="3" s="1"/>
  <c r="DH68" i="3"/>
  <c r="DI68" i="3"/>
  <c r="DF67" i="3"/>
  <c r="DG67" i="3"/>
  <c r="DJ67" i="3" s="1"/>
  <c r="DH67" i="3"/>
  <c r="DI67" i="3"/>
  <c r="DF66" i="3"/>
  <c r="DG66" i="3"/>
  <c r="DJ66" i="3" s="1"/>
  <c r="DH66" i="3"/>
  <c r="DI66" i="3"/>
  <c r="DF65" i="3"/>
  <c r="DG65" i="3"/>
  <c r="DH65" i="3"/>
  <c r="DI65" i="3"/>
  <c r="DJ65" i="3" s="1"/>
  <c r="DF84" i="3"/>
  <c r="DJ84" i="3" s="1"/>
  <c r="DG84" i="3"/>
  <c r="DH84" i="3"/>
  <c r="DI84" i="3"/>
  <c r="DF83" i="3"/>
  <c r="DJ83" i="3" s="1"/>
  <c r="DG83" i="3"/>
  <c r="DH83" i="3"/>
  <c r="DI83" i="3"/>
  <c r="DF82" i="3"/>
  <c r="DJ82" i="3" s="1"/>
  <c r="DG82" i="3"/>
  <c r="DH82" i="3"/>
  <c r="DI82" i="3"/>
  <c r="DF81" i="3"/>
  <c r="DJ81" i="3" s="1"/>
  <c r="DG81" i="3"/>
  <c r="DH81" i="3"/>
  <c r="DI81" i="3"/>
  <c r="DF80" i="3"/>
  <c r="DJ80" i="3" s="1"/>
  <c r="DG80" i="3"/>
  <c r="DH80" i="3"/>
  <c r="DI80" i="3"/>
  <c r="DF79" i="3"/>
  <c r="DG79" i="3"/>
  <c r="DJ79" i="3" s="1"/>
  <c r="DH79" i="3"/>
  <c r="DI79" i="3"/>
  <c r="DF78" i="3"/>
  <c r="DG78" i="3"/>
  <c r="DJ78" i="3" s="1"/>
  <c r="DH78" i="3"/>
  <c r="DI78" i="3"/>
  <c r="DF77" i="3"/>
  <c r="DG77" i="3"/>
  <c r="DJ77" i="3" s="1"/>
  <c r="DH77" i="3"/>
  <c r="DI77" i="3"/>
  <c r="DF76" i="3"/>
  <c r="DG76" i="3"/>
  <c r="DJ76" i="3" s="1"/>
  <c r="DH76" i="3"/>
  <c r="DI76" i="3"/>
  <c r="DF75" i="3"/>
  <c r="DG75" i="3"/>
  <c r="DH75" i="3"/>
  <c r="DI75" i="3"/>
  <c r="DJ75" i="3" s="1"/>
  <c r="DF93" i="3"/>
  <c r="DJ93" i="3" s="1"/>
  <c r="DG93" i="3"/>
  <c r="DH93" i="3"/>
  <c r="DI93" i="3"/>
  <c r="DF92" i="3"/>
  <c r="DJ92" i="3" s="1"/>
  <c r="DG92" i="3"/>
  <c r="DH92" i="3"/>
  <c r="DI92" i="3"/>
  <c r="DF91" i="3"/>
  <c r="DJ91" i="3" s="1"/>
  <c r="DG91" i="3"/>
  <c r="DH91" i="3"/>
  <c r="DI91" i="3"/>
  <c r="DF90" i="3"/>
  <c r="DJ90" i="3" s="1"/>
  <c r="DG90" i="3"/>
  <c r="DH90" i="3"/>
  <c r="DI90" i="3"/>
  <c r="DF89" i="3"/>
  <c r="DG89" i="3"/>
  <c r="DJ89" i="3" s="1"/>
  <c r="DH89" i="3"/>
  <c r="DI89" i="3"/>
  <c r="DF88" i="3"/>
  <c r="DG88" i="3"/>
  <c r="DJ88" i="3" s="1"/>
  <c r="DH88" i="3"/>
  <c r="DI88" i="3"/>
  <c r="DF87" i="3"/>
  <c r="DG87" i="3"/>
  <c r="DJ87" i="3" s="1"/>
  <c r="DH87" i="3"/>
  <c r="DI87" i="3"/>
  <c r="DF86" i="3"/>
  <c r="DG86" i="3"/>
  <c r="DJ86" i="3" s="1"/>
  <c r="DH86" i="3"/>
  <c r="DI86" i="3"/>
  <c r="DF85" i="3"/>
  <c r="DG85" i="3"/>
  <c r="DH85" i="3"/>
  <c r="DI85" i="3"/>
  <c r="DJ85" i="3" s="1"/>
  <c r="DF102" i="3"/>
  <c r="DJ102" i="3" s="1"/>
  <c r="DG102" i="3"/>
  <c r="DH102" i="3"/>
  <c r="DI102" i="3"/>
  <c r="DF101" i="3"/>
  <c r="DJ101" i="3" s="1"/>
  <c r="DG101" i="3"/>
  <c r="DH101" i="3"/>
  <c r="DI101" i="3"/>
  <c r="DF100" i="3"/>
  <c r="DJ100" i="3" s="1"/>
  <c r="DG100" i="3"/>
  <c r="DH100" i="3"/>
  <c r="DI100" i="3"/>
  <c r="DF99" i="3"/>
  <c r="DJ99" i="3" s="1"/>
  <c r="DG99" i="3"/>
  <c r="DH99" i="3"/>
  <c r="DI99" i="3"/>
  <c r="DF98" i="3"/>
  <c r="DG98" i="3"/>
  <c r="DJ98" i="3" s="1"/>
  <c r="DH98" i="3"/>
  <c r="DI98" i="3"/>
  <c r="DF97" i="3"/>
  <c r="DG97" i="3"/>
  <c r="DJ97" i="3" s="1"/>
  <c r="DH97" i="3"/>
  <c r="DI97" i="3"/>
  <c r="DF96" i="3"/>
  <c r="DG96" i="3"/>
  <c r="DJ96" i="3" s="1"/>
  <c r="DH96" i="3"/>
  <c r="DI96" i="3"/>
  <c r="DF95" i="3"/>
  <c r="DG95" i="3"/>
  <c r="DJ95" i="3" s="1"/>
  <c r="DH95" i="3"/>
  <c r="DI95" i="3"/>
  <c r="DF94" i="3"/>
  <c r="DG94" i="3"/>
  <c r="DH94" i="3"/>
  <c r="DI94" i="3"/>
  <c r="DJ94" i="3" s="1"/>
  <c r="DF108" i="3"/>
  <c r="DJ108" i="3" s="1"/>
  <c r="DG108" i="3"/>
  <c r="DH108" i="3"/>
  <c r="DI108" i="3"/>
  <c r="DF107" i="3"/>
  <c r="DJ107" i="3" s="1"/>
  <c r="DG107" i="3"/>
  <c r="DH107" i="3"/>
  <c r="DI107" i="3"/>
  <c r="DF106" i="3"/>
  <c r="DJ106" i="3" s="1"/>
  <c r="DG106" i="3"/>
  <c r="DH106" i="3"/>
  <c r="DI106" i="3"/>
  <c r="DF105" i="3"/>
  <c r="DG105" i="3"/>
  <c r="DJ105" i="3" s="1"/>
  <c r="DH105" i="3"/>
  <c r="DI105" i="3"/>
  <c r="DF104" i="3"/>
  <c r="DG104" i="3"/>
  <c r="DJ104" i="3" s="1"/>
  <c r="DH104" i="3"/>
  <c r="DI104" i="3"/>
  <c r="DF103" i="3"/>
  <c r="DG103" i="3"/>
  <c r="DH103" i="3"/>
  <c r="DI103" i="3"/>
  <c r="DJ103" i="3" s="1"/>
  <c r="DF114" i="3"/>
  <c r="DJ114" i="3" s="1"/>
  <c r="DG114" i="3"/>
  <c r="DH114" i="3"/>
  <c r="DI114" i="3"/>
  <c r="DF113" i="3"/>
  <c r="DJ113" i="3" s="1"/>
  <c r="DG113" i="3"/>
  <c r="DH113" i="3"/>
  <c r="DI113" i="3"/>
  <c r="DF112" i="3"/>
  <c r="DJ112" i="3" s="1"/>
  <c r="DG112" i="3"/>
  <c r="DH112" i="3"/>
  <c r="DI112" i="3"/>
  <c r="DF111" i="3"/>
  <c r="DG111" i="3"/>
  <c r="DJ111" i="3" s="1"/>
  <c r="DH111" i="3"/>
  <c r="DI111" i="3"/>
  <c r="DF110" i="3"/>
  <c r="DG110" i="3"/>
  <c r="DJ110" i="3" s="1"/>
  <c r="DH110" i="3"/>
  <c r="DI110" i="3"/>
  <c r="DF109" i="3"/>
  <c r="DG109" i="3"/>
  <c r="DH109" i="3"/>
  <c r="DI109" i="3"/>
  <c r="DJ109" i="3" s="1"/>
  <c r="DF121" i="3"/>
  <c r="DJ121" i="3" s="1"/>
  <c r="DG121" i="3"/>
  <c r="DH121" i="3"/>
  <c r="DI121" i="3"/>
  <c r="DF120" i="3"/>
  <c r="DJ120" i="3" s="1"/>
  <c r="DG120" i="3"/>
  <c r="DH120" i="3"/>
  <c r="DI120" i="3"/>
  <c r="DF119" i="3"/>
  <c r="DJ119" i="3" s="1"/>
  <c r="DG119" i="3"/>
  <c r="DH119" i="3"/>
  <c r="DI119" i="3"/>
  <c r="DF118" i="3"/>
  <c r="DG118" i="3"/>
  <c r="DJ118" i="3" s="1"/>
  <c r="DH118" i="3"/>
  <c r="DI118" i="3"/>
  <c r="DF117" i="3"/>
  <c r="DG117" i="3"/>
  <c r="DJ117" i="3" s="1"/>
  <c r="DH117" i="3"/>
  <c r="DI117" i="3"/>
  <c r="DF116" i="3"/>
  <c r="DG116" i="3"/>
  <c r="DJ116" i="3" s="1"/>
  <c r="DH116" i="3"/>
  <c r="DI116" i="3"/>
  <c r="DF115" i="3"/>
  <c r="DG115" i="3"/>
  <c r="DH115" i="3"/>
  <c r="DI115" i="3"/>
  <c r="DJ115" i="3" s="1"/>
  <c r="DF128" i="3"/>
  <c r="DJ128" i="3" s="1"/>
  <c r="DG128" i="3"/>
  <c r="DH128" i="3"/>
  <c r="DI128" i="3"/>
  <c r="DF127" i="3"/>
  <c r="DJ127" i="3" s="1"/>
  <c r="DG127" i="3"/>
  <c r="DH127" i="3"/>
  <c r="DI127" i="3"/>
  <c r="DF126" i="3"/>
  <c r="DJ126" i="3" s="1"/>
  <c r="DG126" i="3"/>
  <c r="DH126" i="3"/>
  <c r="DI126" i="3"/>
  <c r="DF125" i="3"/>
  <c r="DG125" i="3"/>
  <c r="DJ125" i="3" s="1"/>
  <c r="DH125" i="3"/>
  <c r="DI125" i="3"/>
  <c r="DF124" i="3"/>
  <c r="DG124" i="3"/>
  <c r="DJ124" i="3" s="1"/>
  <c r="DH124" i="3"/>
  <c r="DI124" i="3"/>
  <c r="DF123" i="3"/>
  <c r="DG123" i="3"/>
  <c r="DJ123" i="3" s="1"/>
  <c r="DH123" i="3"/>
  <c r="DI123" i="3"/>
  <c r="DF122" i="3"/>
  <c r="DG122" i="3"/>
  <c r="DH122" i="3"/>
  <c r="DI122" i="3"/>
  <c r="DJ122" i="3" s="1"/>
  <c r="U81" i="1"/>
  <c r="F140" i="1"/>
  <c r="AO81" i="1"/>
  <c r="F122" i="1"/>
  <c r="AP81" i="1"/>
  <c r="F127" i="1"/>
  <c r="AQ81" i="1"/>
  <c r="F128" i="1"/>
  <c r="AT81" i="1"/>
  <c r="F136" i="1"/>
  <c r="AU81" i="1"/>
  <c r="F137" i="1"/>
  <c r="AX81" i="1"/>
  <c r="F125" i="1"/>
  <c r="AZ81" i="1"/>
  <c r="F129" i="1"/>
  <c r="BB81" i="1"/>
  <c r="F131" i="1"/>
  <c r="BC81" i="1"/>
  <c r="F134" i="1"/>
  <c r="BD81" i="1"/>
  <c r="F143" i="1"/>
  <c r="DL81" i="1"/>
  <c r="P139" i="1"/>
  <c r="DN81" i="1"/>
  <c r="P141" i="1"/>
  <c r="EG81" i="1"/>
  <c r="P122" i="1"/>
  <c r="EH81" i="1"/>
  <c r="P127" i="1"/>
  <c r="EI81" i="1"/>
  <c r="P128" i="1"/>
  <c r="EL81" i="1"/>
  <c r="P136" i="1"/>
  <c r="EM81" i="1"/>
  <c r="P137" i="1"/>
  <c r="EP81" i="1"/>
  <c r="P125" i="1"/>
  <c r="ER81" i="1"/>
  <c r="P129" i="1"/>
  <c r="ES81" i="1"/>
  <c r="P138" i="1"/>
  <c r="ET81" i="1"/>
  <c r="P131" i="1"/>
  <c r="EU81" i="1"/>
  <c r="P134" i="1"/>
  <c r="EV81" i="1"/>
  <c r="P143" i="1"/>
  <c r="DF129" i="3"/>
  <c r="DG129" i="3"/>
  <c r="DJ129" i="3" s="1"/>
  <c r="DH129" i="3"/>
  <c r="DI129" i="3"/>
  <c r="CP152" i="1"/>
  <c r="O152" i="1" s="1"/>
  <c r="AC159" i="1"/>
  <c r="GK152" i="1"/>
  <c r="AE159" i="1"/>
  <c r="AD150" i="1"/>
  <c r="Q159" i="1"/>
  <c r="DF130" i="3"/>
  <c r="DG130" i="3"/>
  <c r="DJ130" i="3" s="1"/>
  <c r="DH130" i="3"/>
  <c r="DI130" i="3"/>
  <c r="CP153" i="1"/>
  <c r="O153" i="1" s="1"/>
  <c r="DU159" i="1"/>
  <c r="GK153" i="1"/>
  <c r="DW159" i="1"/>
  <c r="DV150" i="1"/>
  <c r="DI159" i="1"/>
  <c r="DF131" i="3"/>
  <c r="DG131" i="3"/>
  <c r="DJ131" i="3" s="1"/>
  <c r="DH131" i="3"/>
  <c r="DI131" i="3"/>
  <c r="DF132" i="3"/>
  <c r="DG132" i="3"/>
  <c r="DJ132" i="3" s="1"/>
  <c r="DH132" i="3"/>
  <c r="DI132" i="3"/>
  <c r="DF133" i="3"/>
  <c r="DG133" i="3"/>
  <c r="DJ133" i="3" s="1"/>
  <c r="DH133" i="3"/>
  <c r="DI133" i="3"/>
  <c r="DF134" i="3"/>
  <c r="DG134" i="3"/>
  <c r="DJ134" i="3" s="1"/>
  <c r="DH134" i="3"/>
  <c r="DI134" i="3"/>
  <c r="T150" i="1"/>
  <c r="F180" i="1"/>
  <c r="U150" i="1"/>
  <c r="F181" i="1"/>
  <c r="V150" i="1"/>
  <c r="F182" i="1"/>
  <c r="AO150" i="1"/>
  <c r="F163" i="1"/>
  <c r="AP150" i="1"/>
  <c r="F168" i="1"/>
  <c r="AQ150" i="1"/>
  <c r="F169" i="1"/>
  <c r="AT150" i="1"/>
  <c r="F177" i="1"/>
  <c r="AX150" i="1"/>
  <c r="F166" i="1"/>
  <c r="AZ150" i="1"/>
  <c r="F170" i="1"/>
  <c r="BA150" i="1"/>
  <c r="F179" i="1"/>
  <c r="BB150" i="1"/>
  <c r="F172" i="1"/>
  <c r="BC150" i="1"/>
  <c r="F175" i="1"/>
  <c r="BD150" i="1"/>
  <c r="F184" i="1"/>
  <c r="DK150" i="1"/>
  <c r="P174" i="1"/>
  <c r="DL150" i="1"/>
  <c r="P180" i="1"/>
  <c r="DN150" i="1"/>
  <c r="P182" i="1"/>
  <c r="DO150" i="1"/>
  <c r="P183" i="1"/>
  <c r="EG150" i="1"/>
  <c r="P163" i="1"/>
  <c r="EH150" i="1"/>
  <c r="P168" i="1"/>
  <c r="EI150" i="1"/>
  <c r="P169" i="1"/>
  <c r="EL150" i="1"/>
  <c r="P177" i="1"/>
  <c r="EP150" i="1"/>
  <c r="P166" i="1"/>
  <c r="ER150" i="1"/>
  <c r="P170" i="1"/>
  <c r="ES150" i="1"/>
  <c r="P179" i="1"/>
  <c r="ET150" i="1"/>
  <c r="P172" i="1"/>
  <c r="EU150" i="1"/>
  <c r="P175" i="1"/>
  <c r="EV150" i="1"/>
  <c r="P184" i="1"/>
  <c r="K151" i="6" l="1"/>
  <c r="K55" i="6"/>
  <c r="I164" i="6"/>
  <c r="K135" i="6"/>
  <c r="K137" i="6"/>
  <c r="J124" i="6"/>
  <c r="I136" i="6"/>
  <c r="K177" i="6"/>
  <c r="I80" i="6"/>
  <c r="P153" i="6"/>
  <c r="K66" i="6"/>
  <c r="K79" i="6"/>
  <c r="K65" i="6"/>
  <c r="K54" i="6"/>
  <c r="AI81" i="1"/>
  <c r="V118" i="1"/>
  <c r="CJ81" i="1"/>
  <c r="BA118" i="1"/>
  <c r="FY26" i="1"/>
  <c r="EP49" i="1"/>
  <c r="P181" i="1"/>
  <c r="DV81" i="1"/>
  <c r="GM156" i="1"/>
  <c r="GP156" i="1" s="1"/>
  <c r="J153" i="6"/>
  <c r="DX81" i="1"/>
  <c r="DK118" i="1"/>
  <c r="GM112" i="1"/>
  <c r="GN112" i="1" s="1"/>
  <c r="K161" i="6"/>
  <c r="P166" i="6" s="1"/>
  <c r="GM109" i="1"/>
  <c r="GN109" i="1" s="1"/>
  <c r="Q187" i="6"/>
  <c r="AK159" i="1"/>
  <c r="AJ26" i="1"/>
  <c r="W49" i="1"/>
  <c r="I177" i="6"/>
  <c r="H179" i="6" s="1"/>
  <c r="P101" i="6"/>
  <c r="J101" i="6"/>
  <c r="K136" i="6"/>
  <c r="O101" i="6"/>
  <c r="H101" i="6"/>
  <c r="GM154" i="1"/>
  <c r="GP154" i="1" s="1"/>
  <c r="CD159" i="1" s="1"/>
  <c r="GM99" i="1"/>
  <c r="GN99" i="1" s="1"/>
  <c r="I133" i="6"/>
  <c r="GM101" i="1"/>
  <c r="GN101" i="1" s="1"/>
  <c r="GM110" i="1"/>
  <c r="GN110" i="1" s="1"/>
  <c r="AK118" i="1"/>
  <c r="CY36" i="1"/>
  <c r="X36" i="1" s="1"/>
  <c r="Q53" i="6" s="1"/>
  <c r="I54" i="6" s="1"/>
  <c r="CZ36" i="1"/>
  <c r="Y36" i="1" s="1"/>
  <c r="AF49" i="1"/>
  <c r="GM111" i="1"/>
  <c r="GN111" i="1" s="1"/>
  <c r="I161" i="6"/>
  <c r="H166" i="6" s="1"/>
  <c r="GM35" i="1"/>
  <c r="GN35" i="1" s="1"/>
  <c r="GM34" i="1"/>
  <c r="GN34" i="1" s="1"/>
  <c r="GM104" i="1"/>
  <c r="GN104" i="1" s="1"/>
  <c r="I135" i="6"/>
  <c r="AI26" i="1"/>
  <c r="V49" i="1"/>
  <c r="CY107" i="1"/>
  <c r="X107" i="1" s="1"/>
  <c r="Q148" i="6" s="1"/>
  <c r="I149" i="6" s="1"/>
  <c r="CZ107" i="1"/>
  <c r="Y107" i="1" s="1"/>
  <c r="S148" i="6" s="1"/>
  <c r="I150" i="6" s="1"/>
  <c r="CP36" i="1"/>
  <c r="O36" i="1" s="1"/>
  <c r="O192" i="6"/>
  <c r="H203" i="6" s="1"/>
  <c r="H192" i="6"/>
  <c r="AG81" i="1"/>
  <c r="T118" i="1"/>
  <c r="GM103" i="1"/>
  <c r="GN103" i="1" s="1"/>
  <c r="EB81" i="1"/>
  <c r="DO118" i="1"/>
  <c r="AF118" i="1"/>
  <c r="K78" i="6"/>
  <c r="GM91" i="1"/>
  <c r="GN91" i="1" s="1"/>
  <c r="O68" i="6"/>
  <c r="T194" i="6"/>
  <c r="ED159" i="1"/>
  <c r="GM32" i="1"/>
  <c r="GN32" i="1" s="1"/>
  <c r="I40" i="6"/>
  <c r="O45" i="6" s="1"/>
  <c r="EC118" i="1"/>
  <c r="AG26" i="1"/>
  <c r="T49" i="1"/>
  <c r="AJ81" i="1"/>
  <c r="W118" i="1"/>
  <c r="I120" i="6"/>
  <c r="GM155" i="1"/>
  <c r="GP155" i="1" s="1"/>
  <c r="FV159" i="1" s="1"/>
  <c r="AJ150" i="1"/>
  <c r="W159" i="1"/>
  <c r="H68" i="6"/>
  <c r="GM102" i="1"/>
  <c r="GN102" i="1" s="1"/>
  <c r="AH26" i="1"/>
  <c r="U49" i="1"/>
  <c r="GM113" i="1"/>
  <c r="GN113" i="1" s="1"/>
  <c r="GM46" i="1"/>
  <c r="GN46" i="1" s="1"/>
  <c r="GM31" i="1"/>
  <c r="GN31" i="1" s="1"/>
  <c r="P192" i="6"/>
  <c r="J203" i="6" s="1"/>
  <c r="J192" i="6"/>
  <c r="I121" i="6"/>
  <c r="GM98" i="1"/>
  <c r="GN98" i="1" s="1"/>
  <c r="K132" i="6"/>
  <c r="GM43" i="1"/>
  <c r="GN43" i="1" s="1"/>
  <c r="AK49" i="1"/>
  <c r="GM45" i="1"/>
  <c r="GN45" i="1" s="1"/>
  <c r="K43" i="6"/>
  <c r="I151" i="6"/>
  <c r="GM84" i="1"/>
  <c r="GN84" i="1" s="1"/>
  <c r="GM96" i="1"/>
  <c r="GN96" i="1" s="1"/>
  <c r="ED118" i="1"/>
  <c r="DX26" i="1"/>
  <c r="DK49" i="1"/>
  <c r="GM41" i="1"/>
  <c r="GN41" i="1" s="1"/>
  <c r="K64" i="6"/>
  <c r="P109" i="6"/>
  <c r="J109" i="6"/>
  <c r="GM89" i="1"/>
  <c r="GN89" i="1" s="1"/>
  <c r="Q118" i="1"/>
  <c r="GM97" i="1"/>
  <c r="GN97" i="1" s="1"/>
  <c r="I132" i="6"/>
  <c r="DZ81" i="1"/>
  <c r="DM118" i="1"/>
  <c r="GM85" i="1"/>
  <c r="GN85" i="1" s="1"/>
  <c r="EC159" i="1"/>
  <c r="GM42" i="1"/>
  <c r="GN42" i="1" s="1"/>
  <c r="I137" i="6"/>
  <c r="GM105" i="1"/>
  <c r="GN105" i="1" s="1"/>
  <c r="I147" i="6"/>
  <c r="GM37" i="1"/>
  <c r="GN37" i="1" s="1"/>
  <c r="K53" i="6"/>
  <c r="AF150" i="1"/>
  <c r="S159" i="1"/>
  <c r="GM100" i="1"/>
  <c r="GN100" i="1" s="1"/>
  <c r="ED49" i="1"/>
  <c r="T28" i="6"/>
  <c r="K31" i="6" s="1"/>
  <c r="I79" i="6"/>
  <c r="GM47" i="1"/>
  <c r="GN47" i="1" s="1"/>
  <c r="GM44" i="1"/>
  <c r="GN44" i="1" s="1"/>
  <c r="I76" i="6"/>
  <c r="CP107" i="1"/>
  <c r="O107" i="1" s="1"/>
  <c r="K80" i="6"/>
  <c r="AL118" i="1"/>
  <c r="I122" i="6"/>
  <c r="GM33" i="1"/>
  <c r="GN33" i="1" s="1"/>
  <c r="K40" i="6"/>
  <c r="S187" i="6"/>
  <c r="AL159" i="1"/>
  <c r="EC49" i="1"/>
  <c r="R28" i="6"/>
  <c r="K30" i="6" s="1"/>
  <c r="I78" i="6"/>
  <c r="DI150" i="1"/>
  <c r="P171" i="1"/>
  <c r="DW150" i="1"/>
  <c r="DJ159" i="1"/>
  <c r="DU150" i="1"/>
  <c r="DH159" i="1"/>
  <c r="FW159" i="1"/>
  <c r="FX159" i="1"/>
  <c r="FZ159" i="1"/>
  <c r="GM153" i="1"/>
  <c r="DT159" i="1"/>
  <c r="Q150" i="1"/>
  <c r="F171" i="1"/>
  <c r="AE150" i="1"/>
  <c r="R159" i="1"/>
  <c r="AC150" i="1"/>
  <c r="P159" i="1"/>
  <c r="CE159" i="1"/>
  <c r="CF159" i="1"/>
  <c r="CH159" i="1"/>
  <c r="GM152" i="1"/>
  <c r="AB159" i="1"/>
  <c r="DI81" i="1"/>
  <c r="P130" i="1"/>
  <c r="DW81" i="1"/>
  <c r="DJ118" i="1"/>
  <c r="DU81" i="1"/>
  <c r="DH118" i="1"/>
  <c r="FW118" i="1"/>
  <c r="FX118" i="1"/>
  <c r="FZ118" i="1"/>
  <c r="GM87" i="1"/>
  <c r="DT118" i="1"/>
  <c r="Q81" i="1"/>
  <c r="F130" i="1"/>
  <c r="AE81" i="1"/>
  <c r="R118" i="1"/>
  <c r="AC81" i="1"/>
  <c r="P118" i="1"/>
  <c r="CE118" i="1"/>
  <c r="CF118" i="1"/>
  <c r="CH118" i="1"/>
  <c r="GM86" i="1"/>
  <c r="EV22" i="1"/>
  <c r="P214" i="1"/>
  <c r="EV222" i="1"/>
  <c r="EU22" i="1"/>
  <c r="P205" i="1"/>
  <c r="EU222" i="1"/>
  <c r="ET22" i="1"/>
  <c r="P202" i="1"/>
  <c r="ET222" i="1"/>
  <c r="ES22" i="1"/>
  <c r="P209" i="1"/>
  <c r="ES222" i="1"/>
  <c r="ER22" i="1"/>
  <c r="P200" i="1"/>
  <c r="ER222" i="1"/>
  <c r="EL22" i="1"/>
  <c r="P207" i="1"/>
  <c r="U16" i="2" s="1"/>
  <c r="U18" i="2" s="1"/>
  <c r="EL222" i="1"/>
  <c r="EI22" i="1"/>
  <c r="P199" i="1"/>
  <c r="EI222" i="1"/>
  <c r="EH22" i="1"/>
  <c r="P198" i="1"/>
  <c r="V16" i="2" s="1"/>
  <c r="V18" i="2" s="1"/>
  <c r="EH222" i="1"/>
  <c r="EG22" i="1"/>
  <c r="P193" i="1"/>
  <c r="EG222" i="1"/>
  <c r="DN22" i="1"/>
  <c r="P212" i="1"/>
  <c r="DN222" i="1"/>
  <c r="DL22" i="1"/>
  <c r="P210" i="1"/>
  <c r="DL222" i="1"/>
  <c r="BD22" i="1"/>
  <c r="F214" i="1"/>
  <c r="BD222" i="1"/>
  <c r="BC22" i="1"/>
  <c r="F205" i="1"/>
  <c r="BC222" i="1"/>
  <c r="BB22" i="1"/>
  <c r="F202" i="1"/>
  <c r="BB222" i="1"/>
  <c r="AZ22" i="1"/>
  <c r="F200" i="1"/>
  <c r="AZ222" i="1"/>
  <c r="AX22" i="1"/>
  <c r="F196" i="1"/>
  <c r="AX222" i="1"/>
  <c r="AT22" i="1"/>
  <c r="F207" i="1"/>
  <c r="F16" i="2" s="1"/>
  <c r="F18" i="2" s="1"/>
  <c r="AT222" i="1"/>
  <c r="AQ22" i="1"/>
  <c r="F199" i="1"/>
  <c r="AQ222" i="1"/>
  <c r="AP22" i="1"/>
  <c r="F198" i="1"/>
  <c r="G16" i="2" s="1"/>
  <c r="G18" i="2" s="1"/>
  <c r="AP222" i="1"/>
  <c r="AO22" i="1"/>
  <c r="F193" i="1"/>
  <c r="AO222" i="1"/>
  <c r="DI26" i="1"/>
  <c r="P61" i="1"/>
  <c r="DI189" i="1"/>
  <c r="DW26" i="1"/>
  <c r="DJ49" i="1"/>
  <c r="DU26" i="1"/>
  <c r="DH49" i="1"/>
  <c r="FW49" i="1"/>
  <c r="FX49" i="1"/>
  <c r="FZ49" i="1"/>
  <c r="GM29" i="1"/>
  <c r="DT49" i="1"/>
  <c r="Q26" i="1"/>
  <c r="F61" i="1"/>
  <c r="Q189" i="1"/>
  <c r="AE26" i="1"/>
  <c r="R49" i="1"/>
  <c r="AC26" i="1"/>
  <c r="P49" i="1"/>
  <c r="CE49" i="1"/>
  <c r="CF49" i="1"/>
  <c r="CH49" i="1"/>
  <c r="GM28" i="1"/>
  <c r="AB49" i="1"/>
  <c r="J68" i="6" l="1"/>
  <c r="J82" i="6"/>
  <c r="P58" i="6"/>
  <c r="P68" i="6"/>
  <c r="J139" i="6"/>
  <c r="P33" i="6"/>
  <c r="J166" i="6"/>
  <c r="O139" i="6"/>
  <c r="J58" i="6"/>
  <c r="J179" i="6"/>
  <c r="P179" i="6"/>
  <c r="AF26" i="1"/>
  <c r="S49" i="1"/>
  <c r="F142" i="1"/>
  <c r="W81" i="1"/>
  <c r="AF81" i="1"/>
  <c r="S118" i="1"/>
  <c r="S53" i="6"/>
  <c r="I55" i="6" s="1"/>
  <c r="AL49" i="1"/>
  <c r="H45" i="6"/>
  <c r="O82" i="6"/>
  <c r="H82" i="6"/>
  <c r="V26" i="1"/>
  <c r="F72" i="1"/>
  <c r="V189" i="1"/>
  <c r="H124" i="6"/>
  <c r="O124" i="6"/>
  <c r="H139" i="6"/>
  <c r="T26" i="1"/>
  <c r="F70" i="1"/>
  <c r="T189" i="1"/>
  <c r="P142" i="1"/>
  <c r="DO81" i="1"/>
  <c r="DO189" i="1"/>
  <c r="P139" i="6"/>
  <c r="J182" i="6" s="1"/>
  <c r="AK81" i="1"/>
  <c r="X118" i="1"/>
  <c r="W26" i="1"/>
  <c r="F73" i="1"/>
  <c r="W189" i="1"/>
  <c r="O179" i="6"/>
  <c r="O166" i="6"/>
  <c r="AL150" i="1"/>
  <c r="Y159" i="1"/>
  <c r="J33" i="6"/>
  <c r="EC81" i="1"/>
  <c r="DP118" i="1"/>
  <c r="BA81" i="1"/>
  <c r="BA189" i="1"/>
  <c r="F138" i="1"/>
  <c r="P45" i="6"/>
  <c r="J45" i="6"/>
  <c r="ED26" i="1"/>
  <c r="DQ49" i="1"/>
  <c r="AK26" i="1"/>
  <c r="X49" i="1"/>
  <c r="T81" i="1"/>
  <c r="F139" i="1"/>
  <c r="AK150" i="1"/>
  <c r="X159" i="1"/>
  <c r="EC26" i="1"/>
  <c r="DP49" i="1"/>
  <c r="U26" i="1"/>
  <c r="F71" i="1"/>
  <c r="U189" i="1"/>
  <c r="EC150" i="1"/>
  <c r="DP159" i="1"/>
  <c r="F141" i="1"/>
  <c r="V81" i="1"/>
  <c r="GM107" i="1"/>
  <c r="GN107" i="1" s="1"/>
  <c r="I148" i="6"/>
  <c r="H153" i="6" s="1"/>
  <c r="F174" i="1"/>
  <c r="S150" i="1"/>
  <c r="ED150" i="1"/>
  <c r="DQ159" i="1"/>
  <c r="P56" i="1"/>
  <c r="EP189" i="1"/>
  <c r="EP26" i="1"/>
  <c r="DM81" i="1"/>
  <c r="DM189" i="1"/>
  <c r="P140" i="1"/>
  <c r="P64" i="1"/>
  <c r="DK26" i="1"/>
  <c r="DK189" i="1"/>
  <c r="F183" i="1"/>
  <c r="W150" i="1"/>
  <c r="CD150" i="1"/>
  <c r="AU159" i="1"/>
  <c r="AL81" i="1"/>
  <c r="Y118" i="1"/>
  <c r="GM36" i="1"/>
  <c r="GN36" i="1" s="1"/>
  <c r="I53" i="6"/>
  <c r="AB118" i="1"/>
  <c r="P82" i="6"/>
  <c r="ED81" i="1"/>
  <c r="DQ118" i="1"/>
  <c r="EM159" i="1"/>
  <c r="FV150" i="1"/>
  <c r="P133" i="1"/>
  <c r="DK81" i="1"/>
  <c r="AB26" i="1"/>
  <c r="O49" i="1"/>
  <c r="GN28" i="1"/>
  <c r="CB49" i="1" s="1"/>
  <c r="CA49" i="1"/>
  <c r="CH26" i="1"/>
  <c r="AY49" i="1"/>
  <c r="CF26" i="1"/>
  <c r="AW49" i="1"/>
  <c r="CE26" i="1"/>
  <c r="AV49" i="1"/>
  <c r="P26" i="1"/>
  <c r="F52" i="1"/>
  <c r="P189" i="1"/>
  <c r="R26" i="1"/>
  <c r="F63" i="1"/>
  <c r="R189" i="1"/>
  <c r="Q22" i="1"/>
  <c r="F201" i="1"/>
  <c r="Q222" i="1"/>
  <c r="DT26" i="1"/>
  <c r="DG49" i="1"/>
  <c r="GN29" i="1"/>
  <c r="FT49" i="1" s="1"/>
  <c r="FS49" i="1"/>
  <c r="FZ26" i="1"/>
  <c r="EQ49" i="1"/>
  <c r="FX26" i="1"/>
  <c r="EO49" i="1"/>
  <c r="FW26" i="1"/>
  <c r="EN49" i="1"/>
  <c r="DH26" i="1"/>
  <c r="P52" i="1"/>
  <c r="DH189" i="1"/>
  <c r="DJ26" i="1"/>
  <c r="P63" i="1"/>
  <c r="DJ189" i="1"/>
  <c r="DI22" i="1"/>
  <c r="P201" i="1"/>
  <c r="DI222" i="1"/>
  <c r="AO18" i="1"/>
  <c r="F226" i="1"/>
  <c r="AP18" i="1"/>
  <c r="F231" i="1"/>
  <c r="I18" i="6" s="1"/>
  <c r="AQ18" i="1"/>
  <c r="F232" i="1"/>
  <c r="AT18" i="1"/>
  <c r="F240" i="1"/>
  <c r="I17" i="6" s="1"/>
  <c r="AX18" i="1"/>
  <c r="F229" i="1"/>
  <c r="AZ18" i="1"/>
  <c r="F233" i="1"/>
  <c r="BB18" i="1"/>
  <c r="F235" i="1"/>
  <c r="BC18" i="1"/>
  <c r="F238" i="1"/>
  <c r="BD18" i="1"/>
  <c r="F247" i="1"/>
  <c r="DL18" i="1"/>
  <c r="P243" i="1"/>
  <c r="DN18" i="1"/>
  <c r="P245" i="1"/>
  <c r="EG18" i="1"/>
  <c r="P226" i="1"/>
  <c r="EH18" i="1"/>
  <c r="P231" i="1"/>
  <c r="J18" i="6" s="1"/>
  <c r="EI18" i="1"/>
  <c r="P232" i="1"/>
  <c r="EL18" i="1"/>
  <c r="P240" i="1"/>
  <c r="J17" i="6" s="1"/>
  <c r="ER18" i="1"/>
  <c r="P233" i="1"/>
  <c r="ES18" i="1"/>
  <c r="P242" i="1"/>
  <c r="ET18" i="1"/>
  <c r="P235" i="1"/>
  <c r="EU18" i="1"/>
  <c r="P238" i="1"/>
  <c r="EV18" i="1"/>
  <c r="P247" i="1"/>
  <c r="AB81" i="1"/>
  <c r="O118" i="1"/>
  <c r="GN86" i="1"/>
  <c r="CB118" i="1" s="1"/>
  <c r="CA118" i="1"/>
  <c r="CH81" i="1"/>
  <c r="AY118" i="1"/>
  <c r="CF81" i="1"/>
  <c r="AW118" i="1"/>
  <c r="CE81" i="1"/>
  <c r="AV118" i="1"/>
  <c r="P81" i="1"/>
  <c r="F121" i="1"/>
  <c r="R81" i="1"/>
  <c r="F132" i="1"/>
  <c r="DT81" i="1"/>
  <c r="DG118" i="1"/>
  <c r="GN87" i="1"/>
  <c r="FT118" i="1" s="1"/>
  <c r="FS118" i="1"/>
  <c r="FZ81" i="1"/>
  <c r="EQ118" i="1"/>
  <c r="FX81" i="1"/>
  <c r="EO118" i="1"/>
  <c r="FW81" i="1"/>
  <c r="EN118" i="1"/>
  <c r="DH81" i="1"/>
  <c r="P121" i="1"/>
  <c r="DJ81" i="1"/>
  <c r="P132" i="1"/>
  <c r="AB150" i="1"/>
  <c r="O159" i="1"/>
  <c r="GN152" i="1"/>
  <c r="CB159" i="1" s="1"/>
  <c r="CA159" i="1"/>
  <c r="CH150" i="1"/>
  <c r="AY159" i="1"/>
  <c r="CF150" i="1"/>
  <c r="AW159" i="1"/>
  <c r="CE150" i="1"/>
  <c r="AV159" i="1"/>
  <c r="P150" i="1"/>
  <c r="F162" i="1"/>
  <c r="R150" i="1"/>
  <c r="F173" i="1"/>
  <c r="DT150" i="1"/>
  <c r="DG159" i="1"/>
  <c r="GN153" i="1"/>
  <c r="FT159" i="1" s="1"/>
  <c r="FS159" i="1"/>
  <c r="FZ150" i="1"/>
  <c r="EQ159" i="1"/>
  <c r="FX150" i="1"/>
  <c r="EO159" i="1"/>
  <c r="FW150" i="1"/>
  <c r="EN159" i="1"/>
  <c r="DH150" i="1"/>
  <c r="P162" i="1"/>
  <c r="DJ150" i="1"/>
  <c r="P173" i="1"/>
  <c r="J207" i="6" l="1"/>
  <c r="H58" i="6"/>
  <c r="P186" i="1"/>
  <c r="DQ150" i="1"/>
  <c r="W222" i="1"/>
  <c r="F213" i="1"/>
  <c r="W22" i="1"/>
  <c r="S81" i="1"/>
  <c r="F133" i="1"/>
  <c r="P75" i="1"/>
  <c r="DP189" i="1"/>
  <c r="DP26" i="1"/>
  <c r="P145" i="1"/>
  <c r="DQ81" i="1"/>
  <c r="P178" i="1"/>
  <c r="EM150" i="1"/>
  <c r="EM189" i="1"/>
  <c r="DK22" i="1"/>
  <c r="P204" i="1"/>
  <c r="DK222" i="1"/>
  <c r="X150" i="1"/>
  <c r="F185" i="1"/>
  <c r="BA22" i="1"/>
  <c r="F209" i="1"/>
  <c r="BA222" i="1"/>
  <c r="X81" i="1"/>
  <c r="F144" i="1"/>
  <c r="O58" i="6"/>
  <c r="V22" i="1"/>
  <c r="F212" i="1"/>
  <c r="V222" i="1"/>
  <c r="S26" i="1"/>
  <c r="F64" i="1"/>
  <c r="S189" i="1"/>
  <c r="H182" i="6"/>
  <c r="DP81" i="1"/>
  <c r="P144" i="1"/>
  <c r="DO22" i="1"/>
  <c r="P213" i="1"/>
  <c r="DO222" i="1"/>
  <c r="DM22" i="1"/>
  <c r="P211" i="1"/>
  <c r="DM222" i="1"/>
  <c r="O153" i="6"/>
  <c r="DP150" i="1"/>
  <c r="P185" i="1"/>
  <c r="X189" i="1"/>
  <c r="X26" i="1"/>
  <c r="F75" i="1"/>
  <c r="F186" i="1"/>
  <c r="Y150" i="1"/>
  <c r="Y81" i="1"/>
  <c r="F145" i="1"/>
  <c r="T22" i="1"/>
  <c r="F210" i="1"/>
  <c r="T222" i="1"/>
  <c r="J85" i="6"/>
  <c r="AU150" i="1"/>
  <c r="F178" i="1"/>
  <c r="AU189" i="1"/>
  <c r="EP22" i="1"/>
  <c r="EP222" i="1"/>
  <c r="P196" i="1"/>
  <c r="U222" i="1"/>
  <c r="F211" i="1"/>
  <c r="U22" i="1"/>
  <c r="DQ26" i="1"/>
  <c r="P76" i="1"/>
  <c r="DQ189" i="1"/>
  <c r="AL26" i="1"/>
  <c r="Y49" i="1"/>
  <c r="EN150" i="1"/>
  <c r="P164" i="1"/>
  <c r="EO150" i="1"/>
  <c r="P165" i="1"/>
  <c r="EQ150" i="1"/>
  <c r="P167" i="1"/>
  <c r="FS150" i="1"/>
  <c r="EJ159" i="1"/>
  <c r="FT150" i="1"/>
  <c r="EK159" i="1"/>
  <c r="DG150" i="1"/>
  <c r="P161" i="1"/>
  <c r="AV150" i="1"/>
  <c r="F164" i="1"/>
  <c r="AW150" i="1"/>
  <c r="F165" i="1"/>
  <c r="AY150" i="1"/>
  <c r="F167" i="1"/>
  <c r="CA150" i="1"/>
  <c r="AR159" i="1"/>
  <c r="CB150" i="1"/>
  <c r="AS159" i="1"/>
  <c r="O150" i="1"/>
  <c r="F161" i="1"/>
  <c r="EN81" i="1"/>
  <c r="P123" i="1"/>
  <c r="EO81" i="1"/>
  <c r="P124" i="1"/>
  <c r="EQ81" i="1"/>
  <c r="P126" i="1"/>
  <c r="FS81" i="1"/>
  <c r="EJ118" i="1"/>
  <c r="FT81" i="1"/>
  <c r="EK118" i="1"/>
  <c r="DG81" i="1"/>
  <c r="P120" i="1"/>
  <c r="AV81" i="1"/>
  <c r="F123" i="1"/>
  <c r="AW81" i="1"/>
  <c r="F124" i="1"/>
  <c r="AY81" i="1"/>
  <c r="F126" i="1"/>
  <c r="CA81" i="1"/>
  <c r="AR118" i="1"/>
  <c r="CB81" i="1"/>
  <c r="AS118" i="1"/>
  <c r="O81" i="1"/>
  <c r="F120" i="1"/>
  <c r="DI18" i="1"/>
  <c r="P234" i="1"/>
  <c r="DJ22" i="1"/>
  <c r="P203" i="1"/>
  <c r="Y16" i="2" s="1"/>
  <c r="Y18" i="2" s="1"/>
  <c r="DJ222" i="1"/>
  <c r="DH22" i="1"/>
  <c r="P192" i="1"/>
  <c r="DH222" i="1"/>
  <c r="EN26" i="1"/>
  <c r="P54" i="1"/>
  <c r="EN189" i="1"/>
  <c r="EO26" i="1"/>
  <c r="P55" i="1"/>
  <c r="EO189" i="1"/>
  <c r="EQ26" i="1"/>
  <c r="P57" i="1"/>
  <c r="EQ189" i="1"/>
  <c r="FS26" i="1"/>
  <c r="EJ49" i="1"/>
  <c r="FT26" i="1"/>
  <c r="EK49" i="1"/>
  <c r="DG26" i="1"/>
  <c r="P51" i="1"/>
  <c r="DG189" i="1"/>
  <c r="Q18" i="1"/>
  <c r="F234" i="1"/>
  <c r="R22" i="1"/>
  <c r="F203" i="1"/>
  <c r="R222" i="1"/>
  <c r="P22" i="1"/>
  <c r="F192" i="1"/>
  <c r="P222" i="1"/>
  <c r="AV26" i="1"/>
  <c r="F54" i="1"/>
  <c r="AV189" i="1"/>
  <c r="AW26" i="1"/>
  <c r="F55" i="1"/>
  <c r="AW189" i="1"/>
  <c r="AY26" i="1"/>
  <c r="F57" i="1"/>
  <c r="AY189" i="1"/>
  <c r="CA26" i="1"/>
  <c r="AR49" i="1"/>
  <c r="CB26" i="1"/>
  <c r="AS49" i="1"/>
  <c r="O26" i="1"/>
  <c r="F51" i="1"/>
  <c r="O189" i="1"/>
  <c r="BA18" i="1" l="1"/>
  <c r="F242" i="1"/>
  <c r="AU222" i="1"/>
  <c r="F208" i="1"/>
  <c r="H16" i="2" s="1"/>
  <c r="H18" i="2" s="1"/>
  <c r="AU22" i="1"/>
  <c r="Y26" i="1"/>
  <c r="F76" i="1"/>
  <c r="Y189" i="1"/>
  <c r="X22" i="1"/>
  <c r="F215" i="1"/>
  <c r="X222" i="1"/>
  <c r="DP222" i="1"/>
  <c r="P215" i="1"/>
  <c r="DP22" i="1"/>
  <c r="S22" i="1"/>
  <c r="F204" i="1"/>
  <c r="J16" i="2" s="1"/>
  <c r="J18" i="2" s="1"/>
  <c r="S222" i="1"/>
  <c r="DQ22" i="1"/>
  <c r="P216" i="1"/>
  <c r="DQ222" i="1"/>
  <c r="T18" i="1"/>
  <c r="F243" i="1"/>
  <c r="DK18" i="1"/>
  <c r="P237" i="1"/>
  <c r="J20" i="6" s="1"/>
  <c r="DM18" i="1"/>
  <c r="P244" i="1"/>
  <c r="V18" i="1"/>
  <c r="F245" i="1"/>
  <c r="EM222" i="1"/>
  <c r="P208" i="1"/>
  <c r="W16" i="2" s="1"/>
  <c r="W18" i="2" s="1"/>
  <c r="EM22" i="1"/>
  <c r="F246" i="1"/>
  <c r="W18" i="1"/>
  <c r="P229" i="1"/>
  <c r="EP18" i="1"/>
  <c r="U18" i="1"/>
  <c r="F244" i="1"/>
  <c r="DO18" i="1"/>
  <c r="P246" i="1"/>
  <c r="H85" i="6"/>
  <c r="H207" i="6"/>
  <c r="O22" i="1"/>
  <c r="F191" i="1"/>
  <c r="O222" i="1"/>
  <c r="AS26" i="1"/>
  <c r="F66" i="1"/>
  <c r="AS189" i="1"/>
  <c r="AR26" i="1"/>
  <c r="F77" i="1"/>
  <c r="AR189" i="1"/>
  <c r="AY22" i="1"/>
  <c r="F197" i="1"/>
  <c r="AY222" i="1"/>
  <c r="AW22" i="1"/>
  <c r="F195" i="1"/>
  <c r="AW222" i="1"/>
  <c r="AV22" i="1"/>
  <c r="F194" i="1"/>
  <c r="AV222" i="1"/>
  <c r="P18" i="1"/>
  <c r="F225" i="1"/>
  <c r="R18" i="1"/>
  <c r="F236" i="1"/>
  <c r="DG22" i="1"/>
  <c r="P191" i="1"/>
  <c r="DG222" i="1"/>
  <c r="EK26" i="1"/>
  <c r="P66" i="1"/>
  <c r="EK189" i="1"/>
  <c r="EJ26" i="1"/>
  <c r="P77" i="1"/>
  <c r="EJ189" i="1"/>
  <c r="EQ22" i="1"/>
  <c r="P197" i="1"/>
  <c r="EQ222" i="1"/>
  <c r="EO22" i="1"/>
  <c r="P195" i="1"/>
  <c r="EO222" i="1"/>
  <c r="EN22" i="1"/>
  <c r="P194" i="1"/>
  <c r="EN222" i="1"/>
  <c r="DH18" i="1"/>
  <c r="P225" i="1"/>
  <c r="DJ18" i="1"/>
  <c r="P236" i="1"/>
  <c r="AS81" i="1"/>
  <c r="F135" i="1"/>
  <c r="AR81" i="1"/>
  <c r="F146" i="1"/>
  <c r="EK81" i="1"/>
  <c r="P135" i="1"/>
  <c r="EJ81" i="1"/>
  <c r="P146" i="1"/>
  <c r="AS150" i="1"/>
  <c r="F176" i="1"/>
  <c r="AR150" i="1"/>
  <c r="F187" i="1"/>
  <c r="EK150" i="1"/>
  <c r="P176" i="1"/>
  <c r="EJ150" i="1"/>
  <c r="P187" i="1"/>
  <c r="X18" i="1" l="1"/>
  <c r="F248" i="1"/>
  <c r="P248" i="1"/>
  <c r="DP18" i="1"/>
  <c r="DQ18" i="1"/>
  <c r="P249" i="1"/>
  <c r="Y222" i="1"/>
  <c r="F216" i="1"/>
  <c r="Y22" i="1"/>
  <c r="EM18" i="1"/>
  <c r="P241" i="1"/>
  <c r="J19" i="6" s="1"/>
  <c r="S18" i="1"/>
  <c r="F237" i="1"/>
  <c r="I20" i="6" s="1"/>
  <c r="F241" i="1"/>
  <c r="I19" i="6" s="1"/>
  <c r="AU18" i="1"/>
  <c r="EN18" i="1"/>
  <c r="P227" i="1"/>
  <c r="EO18" i="1"/>
  <c r="P228" i="1"/>
  <c r="EQ18" i="1"/>
  <c r="P230" i="1"/>
  <c r="EJ22" i="1"/>
  <c r="P217" i="1"/>
  <c r="P218" i="1" s="1"/>
  <c r="EJ222" i="1"/>
  <c r="EK22" i="1"/>
  <c r="P206" i="1"/>
  <c r="T16" i="2" s="1"/>
  <c r="EK222" i="1"/>
  <c r="DG18" i="1"/>
  <c r="P224" i="1"/>
  <c r="AV18" i="1"/>
  <c r="F227" i="1"/>
  <c r="AW18" i="1"/>
  <c r="F228" i="1"/>
  <c r="AY18" i="1"/>
  <c r="F230" i="1"/>
  <c r="AR22" i="1"/>
  <c r="F217" i="1"/>
  <c r="F218" i="1" s="1"/>
  <c r="AR222" i="1"/>
  <c r="AS22" i="1"/>
  <c r="F206" i="1"/>
  <c r="E16" i="2" s="1"/>
  <c r="AS222" i="1"/>
  <c r="O18" i="1"/>
  <c r="F224" i="1"/>
  <c r="Y18" i="1" l="1"/>
  <c r="F249" i="1"/>
  <c r="AS18" i="1"/>
  <c r="F239" i="1"/>
  <c r="I16" i="6" s="1"/>
  <c r="I15" i="6" s="1"/>
  <c r="I16" i="2"/>
  <c r="I18" i="2" s="1"/>
  <c r="E18" i="2"/>
  <c r="AR18" i="1"/>
  <c r="F250" i="1"/>
  <c r="F251" i="1" s="1"/>
  <c r="F219" i="1"/>
  <c r="H210" i="6" s="1"/>
  <c r="EK18" i="1"/>
  <c r="P239" i="1"/>
  <c r="J16" i="6" s="1"/>
  <c r="J15" i="6" s="1"/>
  <c r="X16" i="2"/>
  <c r="X18" i="2" s="1"/>
  <c r="T18" i="2"/>
  <c r="EJ18" i="1"/>
  <c r="P250" i="1"/>
  <c r="P251" i="1" s="1"/>
  <c r="P219" i="1"/>
  <c r="J210" i="6" s="1"/>
  <c r="P220" i="1" l="1"/>
  <c r="J211" i="6" s="1"/>
  <c r="F220" i="1"/>
  <c r="H211" i="6" s="1"/>
  <c r="P252" i="1"/>
  <c r="P253" i="1" s="1"/>
  <c r="F252" i="1"/>
  <c r="F253" i="1" s="1"/>
</calcChain>
</file>

<file path=xl/sharedStrings.xml><?xml version="1.0" encoding="utf-8"?>
<sst xmlns="http://schemas.openxmlformats.org/spreadsheetml/2006/main" count="5955" uniqueCount="390">
  <si>
    <t>Smeta.RU  (495) 974-1589</t>
  </si>
  <si>
    <t>_PS_</t>
  </si>
  <si>
    <t>Smeta.RU</t>
  </si>
  <si>
    <t/>
  </si>
  <si>
    <t>Новый объект_(Копия)</t>
  </si>
  <si>
    <t>Минитинская, 55 - 2 часть</t>
  </si>
  <si>
    <t>Сметные нормы списания</t>
  </si>
  <si>
    <t>Коды ОКП для ТСН-2001 МГЭ (История развития)</t>
  </si>
  <si>
    <t>ТСН-2001 (МГЭ) - Ремонт</t>
  </si>
  <si>
    <t>Типовой расчет для ТСН-2001 МГЭ, Новая методика с выпуска доп. 43 (Ремонт), Доп 73</t>
  </si>
  <si>
    <t>История развития для ТСН-2001 (МГЭ) 73 доп от 17.07.2024</t>
  </si>
  <si>
    <t>Поправки для ТСН-2001 от 27.10.2023 г. доп.70</t>
  </si>
  <si>
    <t>Территориальные сметные нормативы для Москвы (ТСН-2001)</t>
  </si>
  <si>
    <t>ТЕР</t>
  </si>
  <si>
    <t>Новая локальная смета</t>
  </si>
  <si>
    <t>)*1,25</t>
  </si>
  <si>
    <t>)*1,15</t>
  </si>
  <si>
    <t>Новый раздел</t>
  </si>
  <si>
    <t>Стены</t>
  </si>
  <si>
    <t>1</t>
  </si>
  <si>
    <t>6.62-31-1</t>
  </si>
  <si>
    <t>Расчистка поверхностей от старых покрасок (шпателем, щетками и т.д.)</t>
  </si>
  <si>
    <t>1 м2 поверхности</t>
  </si>
  <si>
    <t>ТСН-2001.6. Доп. 1-42. Сб. 62, т. 31, поз. 1</t>
  </si>
  <si>
    <t>Ремонтно-строительные работы</t>
  </si>
  <si>
    <t>ТСН-2001.6-62. 62-31...62-41</t>
  </si>
  <si>
    <t>ТСН-2001.6-62-13</t>
  </si>
  <si>
    <t>2</t>
  </si>
  <si>
    <t>3.15-165-1</t>
  </si>
  <si>
    <t>Обработка поверхностей стен грунтовкой глубокого проникновения внутри помещения</t>
  </si>
  <si>
    <t>100 м2</t>
  </si>
  <si>
    <t>ТСН-2001.3 Доп. 68, Сб. 15, т. 165, поз. 1</t>
  </si>
  <si>
    <t>Строительные работы</t>
  </si>
  <si>
    <t>ТСН-2001.3-15. 15-164, 15-165 (доп. 20)</t>
  </si>
  <si>
    <t>ТСН-2001.3-15-28</t>
  </si>
  <si>
    <t>2,1</t>
  </si>
  <si>
    <t>1.1-1-2841</t>
  </si>
  <si>
    <t>Грунтовка водно-дисперсионная, глубокопроникающая, концентрированная, ручного нанесения, для наружных и внутренних работ, для обработки сильно впитывающих оснований перед нанесением шпатлевок, штукатурок, клеевых составов и силиконовых красок</t>
  </si>
  <si>
    <t>т</t>
  </si>
  <si>
    <t>ТСН-2001.1 Доп. 53, Р. 1, о. 1, поз. 2841</t>
  </si>
  <si>
    <t>3</t>
  </si>
  <si>
    <t>3.15-103-5</t>
  </si>
  <si>
    <t>Третья шпатлевка стен при высококачественной окраске по штукатурке и сборным конструкциям, подготовленным под окраску</t>
  </si>
  <si>
    <t>100 м2 окрашиваемой поверхности</t>
  </si>
  <si>
    <t>ТСН-2001.3 Доп. 71, Сб. 15, т. 103, поз. 5</t>
  </si>
  <si>
    <t>ТСН-2001.3-15. 15-91-3, 15-91-4, 15-92...15-115</t>
  </si>
  <si>
    <t>ТСН-2001.3-15-9</t>
  </si>
  <si>
    <t>3,1</t>
  </si>
  <si>
    <t>1.1-1-1478</t>
  </si>
  <si>
    <t>Шпатлевка водно-дисперсионная акриловая</t>
  </si>
  <si>
    <t>ТСН-2001.1. Доп. 1-42. Р. 1, о. 1, поз. 1478</t>
  </si>
  <si>
    <t>4</t>
  </si>
  <si>
    <t>3.15-106-4</t>
  </si>
  <si>
    <t>Оклейка тканями стен</t>
  </si>
  <si>
    <t>100 м2 отделываемой поверхности</t>
  </si>
  <si>
    <t>ТСН-2001.3. Доп. 1-42. Сб. 15, т. 106, поз. 4</t>
  </si>
  <si>
    <t>4,1</t>
  </si>
  <si>
    <t>1.1-1-3416</t>
  </si>
  <si>
    <t>Стекловуаль (стекловолокно), плотность 30 г/м2</t>
  </si>
  <si>
    <t>м2</t>
  </si>
  <si>
    <t>ТСН-2001.1 Доп. 67, Р. 1, о. 1, поз. 3416</t>
  </si>
  <si>
    <t>5</t>
  </si>
  <si>
    <t>3.15-176-2</t>
  </si>
  <si>
    <t>Окраска водно-дисперсионными акриловыми и латексными составами, улучшенная, по штукатурке стен</t>
  </si>
  <si>
    <t>ТСН-2001.3 Доп. 69, Сб. 15, т. 176, поз. 2</t>
  </si>
  <si>
    <t>ТСН-2001.3-15. 15-176-2...15-176-8 (доп. 53)</t>
  </si>
  <si>
    <t>ТСН-2001.3-15-44</t>
  </si>
  <si>
    <t>5,1</t>
  </si>
  <si>
    <t>5,2</t>
  </si>
  <si>
    <t>1.1-1-3932</t>
  </si>
  <si>
    <t>кг</t>
  </si>
  <si>
    <t>ТСН-2001.1 Доп. 54, Р. 1, о. 1, поз. 3932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</si>
  <si>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</si>
  <si>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</si>
  <si>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</si>
  <si>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</si>
  <si>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</si>
  <si>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</si>
  <si>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</si>
  <si>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</si>
  <si>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</si>
  <si>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</si>
  <si>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</si>
  <si>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</si>
  <si>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</si>
  <si>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</si>
  <si>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</si>
  <si>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</si>
  <si>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</si>
  <si>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</si>
  <si>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</si>
  <si>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</si>
  <si>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</si>
  <si>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</si>
  <si>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</si>
  <si>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</si>
  <si>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</si>
  <si>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</si>
  <si>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</si>
  <si>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</si>
  <si>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</si>
  <si>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</si>
  <si>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</si>
  <si>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</si>
  <si>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</si>
  <si>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</si>
  <si>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</si>
  <si>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</si>
  <si>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</si>
  <si>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</si>
  <si>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</si>
  <si>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</si>
  <si>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</si>
  <si>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</si>
  <si>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</si>
  <si>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</si>
  <si>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</si>
  <si>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</si>
  <si>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</si>
  <si>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</si>
  <si>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</si>
  <si>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</si>
  <si>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</si>
  <si>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</si>
  <si>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</si>
  <si>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</si>
  <si>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Полы</t>
  </si>
  <si>
    <t>Демонтаж</t>
  </si>
  <si>
    <t>6.57-2-5</t>
  </si>
  <si>
    <t>Разборка покрытий из линолеума и релина</t>
  </si>
  <si>
    <t>100 м2 покрытия</t>
  </si>
  <si>
    <t>ТСН-2001.6. Доп. 1-42. Сб. 57, т. 2, поз. 5</t>
  </si>
  <si>
    <t>ТСН-2001.6-57. 57-1...57-5</t>
  </si>
  <si>
    <t>ТСН-2001.6-57-1</t>
  </si>
  <si>
    <t>6</t>
  </si>
  <si>
    <t>6.57-2-7</t>
  </si>
  <si>
    <t>Разборка покрытий из керамических плиток</t>
  </si>
  <si>
    <t>ТСН-2001.6 Доп. 68, Сб. 57, т. 2, поз. 7</t>
  </si>
  <si>
    <t>Поправка: Сб.6-57.т3.1.п.3.1.1_06.57.01.23.001  Наименование: При разборке покрытий из керамических плиток без сохранения материалов: на цементном растворе</t>
  </si>
  <si>
    <t>)*1</t>
  </si>
  <si>
    <t>)*0,6</t>
  </si>
  <si>
    <t>Поправка: Сб.6-57.т3.1.п.3.1.1_06.57.01.23.001</t>
  </si>
  <si>
    <t>7</t>
  </si>
  <si>
    <t>6.57-3-1</t>
  </si>
  <si>
    <t>Разборка деревянных плинтусов</t>
  </si>
  <si>
    <t>100 м плинтусов</t>
  </si>
  <si>
    <t>ТСН-2001.6. Доп. 1-42. Сб. 57, т. 3, поз. 1</t>
  </si>
  <si>
    <t>8</t>
  </si>
  <si>
    <t>3.8-41-1</t>
  </si>
  <si>
    <t>Гидроизоляция поверхностей с применением сухой смеси гидроизоляционной обмазочной цементной</t>
  </si>
  <si>
    <t>ТСН-2001.3 Доп. 70, Сб. 8, т. 41, поз. 1</t>
  </si>
  <si>
    <t>ТСН-2001.3-8. 8-41</t>
  </si>
  <si>
    <t>ТСН-2001.3-8-14</t>
  </si>
  <si>
    <t>8,1</t>
  </si>
  <si>
    <t>1.3-2-97</t>
  </si>
  <si>
    <t>ТСН-2001.1 Доп. 70, Р. 3, о. 2, поз. 97</t>
  </si>
  <si>
    <t>9</t>
  </si>
  <si>
    <t>3.11-36-1</t>
  </si>
  <si>
    <t>Устройство полов из керамических крупноразмерных плиток типа керамогранит на клее из сухих смесей толщиной слоя 4 мм с затиркой швов</t>
  </si>
  <si>
    <t>ТСН-2001.3 Доп. 71, Сб. 11, т. 36, поз. 1</t>
  </si>
  <si>
    <t>ТСН-2001.3-11. 11-36</t>
  </si>
  <si>
    <t>ТСН-2001.3-11-5</t>
  </si>
  <si>
    <t>9,1</t>
  </si>
  <si>
    <t>1.3-2-138</t>
  </si>
  <si>
    <t>Смесь сухая, цементная, фуговочная, для заполнения широких и узких швов между плитками из натурального, искусственного камня и керамогранита, цветная</t>
  </si>
  <si>
    <t>ТСН-2001.1 Доп. 70, Р. 3, о. 2, поз. 138</t>
  </si>
  <si>
    <t>9,2</t>
  </si>
  <si>
    <t>1.3-2-167</t>
  </si>
  <si>
    <t>Смесь сухая, цементная, клеевая, высокоадгезионная, для внутренних и наружных работ, для облицовки поверхностей керамогранитом, натуральным и искусственным камнем, керамической плиткой, для кладки блоков из ячеистого бетона</t>
  </si>
  <si>
    <t>ТСН-2001.1 Доп. 70, Р. 3, о. 2, поз. 167</t>
  </si>
  <si>
    <t>9,3</t>
  </si>
  <si>
    <t>1.1-1-2398</t>
  </si>
  <si>
    <t>Плитка керамогранитная неполированная, универсальная, размер 300х300х8 мм, цвет: светло-серый, серый, светло-зеленый, бежевый</t>
  </si>
  <si>
    <t>ТСН-2001.1 Доп. 70, Р. 1, о. 1, поз. 2398</t>
  </si>
  <si>
    <t>10</t>
  </si>
  <si>
    <t>3.11-10-11</t>
  </si>
  <si>
    <t>Устройство самовыравнивающихся стяжек из специализированных сухих смесей толщиной 5 мм</t>
  </si>
  <si>
    <t>100 м2 стяжки</t>
  </si>
  <si>
    <t>ТСН-2001.3 Доп. 71, Сб. 11, т. 10, поз. 11</t>
  </si>
  <si>
    <t>ТСН-2001.3-11. 11-10-11, 11-10-12 (доп. 11)</t>
  </si>
  <si>
    <t>ТСН-2001.3-11-10</t>
  </si>
  <si>
    <t>10,1</t>
  </si>
  <si>
    <t>1.1-1-3108</t>
  </si>
  <si>
    <t>Грунтовка акрилатная, водно-дисперсионная, с высокой проникающей способностью, паропроницаемая, для всех видов впитывающих оснований, светло-желтая</t>
  </si>
  <si>
    <t>ТСН-2001.1 Доп. 55, Р. 1, о. 1, поз. 3108</t>
  </si>
  <si>
    <t>10,2</t>
  </si>
  <si>
    <t>1.3-2-37</t>
  </si>
  <si>
    <t>ТСН-2001.1 Доп. 70, Р. 3, о. 2, поз. 37</t>
  </si>
  <si>
    <t>11</t>
  </si>
  <si>
    <t>3.11-37-1</t>
  </si>
  <si>
    <t>Устройство покрытия из ламинат- паркета на основе износостойкого пластика бесклеевым (замковым) способом</t>
  </si>
  <si>
    <t>ТСН-2001.3 Доп. 71, Сб. 11, т. 37, поз. 1</t>
  </si>
  <si>
    <t>ТСН-2001.3-11. 11-37, 11-38 (доп. 11)</t>
  </si>
  <si>
    <t>ТСН-2001.3-11-6</t>
  </si>
  <si>
    <t>11,1</t>
  </si>
  <si>
    <t>1.1-1-6492</t>
  </si>
  <si>
    <t>Покрытие напольное ламинированное (ламинат) на основе древесноволокнистых плит высокой плотности, класс воздействия нагрузки 34, соединение элементов бесклеевое, толщина 12 мм</t>
  </si>
  <si>
    <t>ТСН-2001.1 Доп. 67, Р. 1, о. 1, поз. 6492</t>
  </si>
  <si>
    <t>12</t>
  </si>
  <si>
    <t>3.11-29-3</t>
  </si>
  <si>
    <t>Устройство плинтусов поливинилхлоридных на винтах самонарезающих</t>
  </si>
  <si>
    <t>ТСН-2001.3 Доп. 69, Сб. 11, т. 29, поз. 3</t>
  </si>
  <si>
    <t>ТСН-2001.3-11. 11-29-3 (доп. 46)</t>
  </si>
  <si>
    <t>ТСН-2001.3-11-20</t>
  </si>
  <si>
    <t>12,1</t>
  </si>
  <si>
    <t>1.1-1-289</t>
  </si>
  <si>
    <t>Плинтус напольный из ПВХ, с кабель-каналом, высота от 55 до 62 мм, толщина от 22 до 25 мм</t>
  </si>
  <si>
    <t>м</t>
  </si>
  <si>
    <t>ТСН-2001.1 Доп. 67, Р. 1, о. 1, поз. 289</t>
  </si>
  <si>
    <t>Вывоз мусора</t>
  </si>
  <si>
    <t>13</t>
  </si>
  <si>
    <t>6.68-13-1</t>
  </si>
  <si>
    <t>Механизированная погрузка строительного мусора в автомобили-самосвалы</t>
  </si>
  <si>
    <t>1 Т</t>
  </si>
  <si>
    <t>ТСН-2001.6. Доп. 1-42. Сб. 68, т. 13, поз. 1</t>
  </si>
  <si>
    <t>ТСН-2001.6-68. 68-13</t>
  </si>
  <si>
    <t>ТСН-2001.6-68-5</t>
  </si>
  <si>
    <t>14</t>
  </si>
  <si>
    <t>15.2-42-10</t>
  </si>
  <si>
    <t>Перевозка строительного мусора на расстояние до 42 км автосамосвалами грузоподъемностью до 10 т</t>
  </si>
  <si>
    <t>ТСН-2001.15 Доп. 68, Сб. 2, т. 42, поз. 10</t>
  </si>
  <si>
    <t>Транспортные затраты</t>
  </si>
  <si>
    <t>ТСН-2001.15-1. Перевозка строительного мусора</t>
  </si>
  <si>
    <t>ТСН-2001.15-1-5</t>
  </si>
  <si>
    <t>15</t>
  </si>
  <si>
    <t>15.1-1500-01</t>
  </si>
  <si>
    <t>Отходы (мусор) от строительных и ремонтных работ малоопасные</t>
  </si>
  <si>
    <t>ТСН-2001.15 Доп. 56, Сб. 1, т. 1500, поз. 1</t>
  </si>
  <si>
    <t>и1</t>
  </si>
  <si>
    <t>Итого</t>
  </si>
  <si>
    <t>и2</t>
  </si>
  <si>
    <t>НДС 20%</t>
  </si>
  <si>
    <t>и3</t>
  </si>
  <si>
    <t>Инд_исп.Сводный</t>
  </si>
  <si>
    <t>Используется Индекс "по сводному"</t>
  </si>
  <si>
    <t>Базовый уровень цен</t>
  </si>
  <si>
    <t>Текущий уровень цен</t>
  </si>
  <si>
    <t>Сборник индексов</t>
  </si>
  <si>
    <t>Коэффициенты к ТСН-2001 МГЭ, ремонт</t>
  </si>
  <si>
    <t>212</t>
  </si>
  <si>
    <t>Коэффициенты пересчета к ТСН-2001.13-2</t>
  </si>
  <si>
    <t>_OBSM_</t>
  </si>
  <si>
    <t>9999990008</t>
  </si>
  <si>
    <t>Трудозатраты рабочих</t>
  </si>
  <si>
    <t>чел.-ч.</t>
  </si>
  <si>
    <t>2.1-18-7</t>
  </si>
  <si>
    <t>ТСН-2001.2. Доп. 68. п.1-18-7 (183001)</t>
  </si>
  <si>
    <t>Автомобили грузовые бортовые, грузоподъемность до 5 т</t>
  </si>
  <si>
    <t>маш.-ч</t>
  </si>
  <si>
    <t>2.1-6-61</t>
  </si>
  <si>
    <t>ТСН-2001.2. Доп. 68. п.1-6-61 (067601)</t>
  </si>
  <si>
    <t>Миксеры ручные, мощность 1,6 кВт</t>
  </si>
  <si>
    <t>1.1-1-115</t>
  </si>
  <si>
    <t>ТСН-2001.1. Доп. 1-42. Р. 1, о. 1, поз. 115</t>
  </si>
  <si>
    <t>Ветошь</t>
  </si>
  <si>
    <t>1.1-1-1463</t>
  </si>
  <si>
    <t>ТСН-2001.1 Доп. 67, Р. 1, о. 1, поз. 1463</t>
  </si>
  <si>
    <t>Бумага наждачная шлифовальная</t>
  </si>
  <si>
    <t>1.1-1-181</t>
  </si>
  <si>
    <t>ТСН-2001.1. Доп. 1-42. Р. 1, о. 1, поз. 181</t>
  </si>
  <si>
    <t>Дисперсия поливинилацетатная, гомополимерная, грубодисперсная, пластифицированная, (эмульсия поливинилацетатная), марка ДБ</t>
  </si>
  <si>
    <t>9999990001</t>
  </si>
  <si>
    <t>Масса мусора</t>
  </si>
  <si>
    <t>2.1-10-4</t>
  </si>
  <si>
    <t>ТСН-2001.2. Доп. 68. п.1-10-4 (101001)</t>
  </si>
  <si>
    <t>Компрессоры передвижные с двигателем внутреннего сгорания, давление до 7 ат, производительность до 2,5 м3/мин</t>
  </si>
  <si>
    <t>2.1-30-54</t>
  </si>
  <si>
    <t>ТСН-2001.2. Доп. 68. п.1-30-54 (308901)</t>
  </si>
  <si>
    <t>Молотки отбойные пневматические</t>
  </si>
  <si>
    <t>2.1-6-24</t>
  </si>
  <si>
    <t>ТСН-2001.2. Доп. 68. п.1-6-24 (067101)</t>
  </si>
  <si>
    <t>Растворосмесители передвижные, емкость до 65 л</t>
  </si>
  <si>
    <t>1.1-1-118</t>
  </si>
  <si>
    <t>ТСН-2001.1. Доп. 1-42. Р. 1, о. 1, поз. 118</t>
  </si>
  <si>
    <t>Вода</t>
  </si>
  <si>
    <t>м3</t>
  </si>
  <si>
    <t>2.1-30-102</t>
  </si>
  <si>
    <t>ТСН-2001.2. Доп. 68. п.1-30-102 (303704)</t>
  </si>
  <si>
    <t>Дрели, мощность до 800 Вт</t>
  </si>
  <si>
    <t>2.1-30-35</t>
  </si>
  <si>
    <t>ТСН-2001.2. Доп. 68. п.1-30-35 (306901)</t>
  </si>
  <si>
    <t>Станки камнерезные, диаметр диска до 250 мм</t>
  </si>
  <si>
    <t>2.1-4-12</t>
  </si>
  <si>
    <t>ТСН-2001.2. Доп. 68. п.1-4-12 (040205)</t>
  </si>
  <si>
    <t>Автопогрузчики вилочные, грузоподъемность до 5 т</t>
  </si>
  <si>
    <t>1.1-1-2480</t>
  </si>
  <si>
    <t>ТСН-2001.1 Доп. 55, Р. 1, о. 1, поз. 2480</t>
  </si>
  <si>
    <t>Грунтовка на основе полимерной дисперсии, концентрированная, паропроницаемая, с желтым пигментом, для впитывающих оснований</t>
  </si>
  <si>
    <t>2.1-14-13</t>
  </si>
  <si>
    <t>ТСН-2001.2. Доп. 68. п.1-14-13 (148501)</t>
  </si>
  <si>
    <t>Пылесосы строительные (промышленные)</t>
  </si>
  <si>
    <t>2.1-30-103</t>
  </si>
  <si>
    <t>ТСН-2001.2. Доп. 68. п.1-30-103 (304104)</t>
  </si>
  <si>
    <t>Перфораторы, мощность до 1,2 кВт</t>
  </si>
  <si>
    <t>2.1-4-8</t>
  </si>
  <si>
    <t>ТСН-2001.2. Доп. 68. п.1-4-8 (040201)</t>
  </si>
  <si>
    <t>Автопогрузчики вилочные, грузоподъемность до 1 т</t>
  </si>
  <si>
    <t>1.1-1-2492</t>
  </si>
  <si>
    <t>ТСН-2001.1. Доп. 1-42. Р. 1, о. 1, поз. 2492</t>
  </si>
  <si>
    <t>Пленка полиэтиленовая, толщина 80 мкм</t>
  </si>
  <si>
    <t>2.1-30-27</t>
  </si>
  <si>
    <t>ТСН-2001.2. Доп. 68. п.1-30-27 (306101)</t>
  </si>
  <si>
    <t>Пилы дисковые электрические</t>
  </si>
  <si>
    <t>1.1-1-2468</t>
  </si>
  <si>
    <t>ТСН-2001.1 Доп. 67, Р. 1, о. 1, поз. 2468</t>
  </si>
  <si>
    <t>Материал рулонный, из несшитого пенополиэтилена, газонаполненный, неокрашенный, толщина 2 мм</t>
  </si>
  <si>
    <t>2.1-30-56</t>
  </si>
  <si>
    <t>ТСН-2001.2. Доп. 68. п.1-30-56 (309101)</t>
  </si>
  <si>
    <t>Шуруповерты</t>
  </si>
  <si>
    <t>1.1-1-3673</t>
  </si>
  <si>
    <t>ТСН-2001.1 Доп. 67, Р. 1, о. 1, поз. 3673</t>
  </si>
  <si>
    <t>Винт самонарезающий, оцинкованный, диаметр 4,8 мм, длина 50 мм</t>
  </si>
  <si>
    <t>100 шт.</t>
  </si>
  <si>
    <t>1.1-1-3693</t>
  </si>
  <si>
    <t>ТСН-2001.1 Доп. 67, Р. 1, о. 1, поз. 3693</t>
  </si>
  <si>
    <t>Дюбель распорный пластмассовый, диаметр 6 мм, длина 40 мм</t>
  </si>
  <si>
    <t>9999990007</t>
  </si>
  <si>
    <t>Стоимость прочих машин (ЭСН)</t>
  </si>
  <si>
    <t>руб.</t>
  </si>
  <si>
    <t>2313332000</t>
  </si>
  <si>
    <t>Грунтовка глубокого проникновения</t>
  </si>
  <si>
    <t>2312940000</t>
  </si>
  <si>
    <t>Шпатлевка универсальная</t>
  </si>
  <si>
    <t>8211110000</t>
  </si>
  <si>
    <t>Миткаль</t>
  </si>
  <si>
    <t>2316322000</t>
  </si>
  <si>
    <t>Краска акриловая и латексная на дисперсионной основе для внутренних работ (2316910000)</t>
  </si>
  <si>
    <t>5745180000</t>
  </si>
  <si>
    <t>Смеси сухие для гидроизоляционных работ</t>
  </si>
  <si>
    <t>5745150000</t>
  </si>
  <si>
    <t>Смеси сухие для затирки швов</t>
  </si>
  <si>
    <t>5745170000</t>
  </si>
  <si>
    <t>Смеси сухие клеевые для плиточных работ</t>
  </si>
  <si>
    <t>5752421000</t>
  </si>
  <si>
    <t>Плитки керамические типа "керамогранит"</t>
  </si>
  <si>
    <t>2316215000</t>
  </si>
  <si>
    <t>Грунтовка</t>
  </si>
  <si>
    <t>5745130000</t>
  </si>
  <si>
    <t>Смеси сухие самовыравнивающиеся</t>
  </si>
  <si>
    <t>5361850000</t>
  </si>
  <si>
    <t>Паркет ламинированный</t>
  </si>
  <si>
    <t>5772003000</t>
  </si>
  <si>
    <t>Фурнитура из ПВХ</t>
  </si>
  <si>
    <t>5772112000</t>
  </si>
  <si>
    <t>Плинтусы ПВХ</t>
  </si>
  <si>
    <t>Краска водно-дисперсионная, состав: поливинилацетатная дисперсия, диоксид титана, карбонат кальция, силикатные наполнители, вода, аддитивы, консерванты метилизотиазлинон, бензизотиазолинон, матовая, механизированного и ручного нанесения, для внутренних работ, паропроницаемая, моющаяся, износоустойчивая, стойкая к дезинфицирующим средствам, класс укрывистости 2, класс стойкости к влажному истиранию 2, плотность 1,5 г/см3</t>
  </si>
  <si>
    <t>Смесь сухая, мелкозернистая, цементная, с минеральными наполнителями и химическими добавками, гидроизоляционная, поверхностная, паропроницаемая, для наружных и внутренних работ, ручного нанесения, прочность на сжатие не менее 8 МПа, прочность на изгиб не менее 2,5 МПа, прочность сцепления с бетоном не менее 0,9 МПа, водонепроницаемость при прямом/обратном давлении не менее 0,7/0,2 МПа, не менее F50, для создания бесшовного гидроизоляционного барьера на фундаментах, подвалах, фасадах, цоколях, террасах, балконах, резервуарах, бассейнах, колодцах, в помещениях с повышенной влажностью, разрешен контакт с питьевой водой</t>
  </si>
  <si>
    <t>Смесь сухая, цементно-песчаная, безусадочная, для внутренних работ ручного нанесения, В15 (М200), F50, крупность заполнителя не более 0,315 мм, для устройства стяжки под укладку керамической и керамогранитной плитки, линолеума, паркета, ковролина, ламината, пробковых покрытий</t>
  </si>
  <si>
    <t>(локальный сметный расчет)</t>
  </si>
  <si>
    <t>(наименование работ и затрат, наименование объекта)</t>
  </si>
  <si>
    <t>базовая    цена</t>
  </si>
  <si>
    <t>текущая   цена</t>
  </si>
  <si>
    <t>Сметная стоимость</t>
  </si>
  <si>
    <t>Монтажные работы</t>
  </si>
  <si>
    <t>Оборудование</t>
  </si>
  <si>
    <t>Прочие работы</t>
  </si>
  <si>
    <t>Средства на оплату труда</t>
  </si>
  <si>
    <t xml:space="preserve">Кроме того: 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</si>
  <si>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</si>
  <si>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</si>
  <si>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</si>
  <si>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</si>
  <si>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
единиц</t>
  </si>
  <si>
    <t>Цена на
ед. изм.,
руб.</t>
  </si>
  <si>
    <t>Попра-
вочные
коэфф.</t>
  </si>
  <si>
    <t>Коэфф.
зимних
удоро-
жаний</t>
  </si>
  <si>
    <t>Коэфф.
пере-
счета и
нормы
НР и СП</t>
  </si>
  <si>
    <t>Всего в
текущем
уровне цен,
руб.</t>
  </si>
  <si>
    <t>Составлен(а) в уровне текущих (прогнозных) цен Коэффициенты к ТСН-2001 МГЭ, ремонт №212 июль 2024 года и Коэффициенты пересчета к ТСН-2001.13-2 июль 2024 года</t>
  </si>
  <si>
    <t>Всего в
ценах на
январь 2000 года,
руб.</t>
  </si>
  <si>
    <t>ЗП</t>
  </si>
  <si>
    <t>НР от ЗП</t>
  </si>
  <si>
    <t>%</t>
  </si>
  <si>
    <t>СП от ЗП</t>
  </si>
  <si>
    <t>ЗТР</t>
  </si>
  <si>
    <t>чел-ч</t>
  </si>
  <si>
    <t>Всего по позиции:</t>
  </si>
  <si>
    <t>ЭМ</t>
  </si>
  <si>
    <t>в т.ч. ЗПМ</t>
  </si>
  <si>
    <t>НР и СП от ЗПМ</t>
  </si>
  <si>
    <t>МР</t>
  </si>
  <si>
    <t xml:space="preserve">   Итого по ТСН-2001.16</t>
  </si>
  <si>
    <t xml:space="preserve">   Итого возвратных сумм</t>
  </si>
  <si>
    <t xml:space="preserve"> тыс.руб.</t>
  </si>
  <si>
    <t xml:space="preserve">Составил   </t>
  </si>
  <si>
    <t>[должность,подпись(инициалы,фамилия)]</t>
  </si>
  <si>
    <t xml:space="preserve">Проверил   </t>
  </si>
  <si>
    <t>Выполнение работ по капитальному ремонту в учреждении по адресу: г. Москва, ул. Митинская, д.55 (закупка 2)</t>
  </si>
  <si>
    <t>Приложение 2 к Техническому заданию</t>
  </si>
  <si>
    <t>СМЕТНАЯ ДОКУМЕНТАЦИЯ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</si>
</sst>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\ #,##0.00"/>
  </numFmts>
  <fonts count="22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3" fillId="0" borderId="0" xfId="0" applyFont="1"/>
    <xf numFmtId="0" fontId="13" fillId="0" borderId="0" xfId="0" applyFont="1" applyAlignment="1">
      <alignment horizontal="center" wrapText="1"/>
    </xf>
    <xf numFmtId="164" fontId="13" fillId="0" borderId="0" xfId="0" applyNumberFormat="1" applyFont="1"/>
    <xf numFmtId="0" fontId="13" fillId="0" borderId="1" xfId="0" applyFont="1" applyBorder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 vertical="top" wrapText="1"/>
    </xf>
    <xf numFmtId="0" fontId="18" fillId="0" borderId="0" xfId="0" applyFont="1" applyAlignment="1">
      <alignment horizontal="right" wrapText="1"/>
    </xf>
    <xf numFmtId="0" fontId="13" fillId="0" borderId="0" xfId="0" applyFont="1" applyAlignment="1">
      <alignment horizontal="right" wrapText="1"/>
    </xf>
    <xf numFmtId="164" fontId="13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right" wrapText="1"/>
    </xf>
    <xf numFmtId="0" fontId="13" fillId="0" borderId="1" xfId="0" applyFont="1" applyBorder="1" applyAlignment="1">
      <alignment horizontal="right"/>
    </xf>
    <xf numFmtId="164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 wrapText="1"/>
    </xf>
    <xf numFmtId="0" fontId="19" fillId="0" borderId="0" xfId="0" applyFont="1"/>
    <xf numFmtId="164" fontId="0" fillId="0" borderId="0" xfId="0" applyNumberFormat="1"/>
    <xf numFmtId="0" fontId="11" fillId="0" borderId="0" xfId="0" applyFont="1" applyAlignment="1">
      <alignment vertical="top" wrapText="1"/>
    </xf>
    <xf numFmtId="164" fontId="18" fillId="0" borderId="0" xfId="0" applyNumberFormat="1" applyFont="1" applyAlignment="1">
      <alignment horizontal="right"/>
    </xf>
    <xf numFmtId="0" fontId="13" fillId="0" borderId="0" xfId="0" quotePrefix="1" applyFont="1" applyAlignment="1">
      <alignment horizontal="right" wrapText="1"/>
    </xf>
    <xf numFmtId="0" fontId="13" fillId="0" borderId="1" xfId="0" applyFont="1" applyBorder="1"/>
    <xf numFmtId="0" fontId="0" fillId="0" borderId="0" xfId="0"/>
    <xf numFmtId="0" fontId="21" fillId="0" borderId="0" xfId="0" applyFont="1"/>
    <xf numFmtId="0" fontId="19" fillId="0" borderId="0" xfId="0" applyFont="1" applyAlignment="1">
      <alignment horizontal="left" wrapText="1"/>
    </xf>
    <xf numFmtId="164" fontId="19" fillId="0" borderId="0" xfId="0" applyNumberFormat="1" applyFont="1" applyAlignment="1">
      <alignment horizontal="right"/>
    </xf>
    <xf numFmtId="0" fontId="12" fillId="0" borderId="2" xfId="0" applyFont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164" fontId="19" fillId="0" borderId="2" xfId="0" applyNumberFormat="1" applyFont="1" applyBorder="1" applyAlignment="1">
      <alignment horizontal="right"/>
    </xf>
    <xf numFmtId="0" fontId="17" fillId="0" borderId="0" xfId="0" applyFont="1" applyAlignment="1">
      <alignment horizontal="center" wrapText="1"/>
    </xf>
    <xf numFmtId="0" fontId="20" fillId="0" borderId="0" xfId="0" applyFont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0" xfId="1" applyFont="1" applyAlignment="1">
      <alignment horizontal="left"/>
    </xf>
    <xf numFmtId="0" fontId="11" fillId="0" borderId="0" xfId="1" applyAlignment="1">
      <alignment horizontal="left"/>
    </xf>
    <xf numFmtId="0" fontId="14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/>
    <xf numFmtId="0" fontId="13" fillId="0" borderId="0" xfId="0" applyFont="1" applyAlignment="1">
      <alignment horizontal="left" wrapText="1"/>
    </xf>
  </cellXfs>
  <cellStyles count="2">
    <cellStyle name="Обычный" xfId="0" builtinId="0"/>
    <cellStyle name="Обычный 4" xfId="1" xr:uid="{8AFDEE7D-3E9E-4EAA-B247-F908BE1AD8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04CF9-767E-4BDF-BA7E-F76539FFA958}">
  <sheetPr>
    <pageSetUpPr fitToPage="1"/>
  </sheetPr>
  <dimension ref="A1:AP219"/>
  <sheetViews>
    <sheetView tabSelected="1" zoomScale="85" zoomScaleNormal="85" workbookViewId="0">
      <selection activeCell="AV17" sqref="AV17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4" width="11.7109375" customWidth="1"/>
    <col min="5" max="5" width="9" bestFit="1" customWidth="1"/>
    <col min="6" max="6" width="10.140625" bestFit="1" customWidth="1"/>
    <col min="7" max="8" width="8.28515625" bestFit="1" customWidth="1"/>
    <col min="9" max="9" width="10.140625" bestFit="1" customWidth="1"/>
    <col min="10" max="10" width="9.140625" bestFit="1" customWidth="1"/>
    <col min="11" max="11" width="11.28515625" bestFit="1" customWidth="1"/>
    <col min="15" max="41" width="0" hidden="1" customWidth="1"/>
    <col min="42" max="42" width="129.7109375" hidden="1" customWidth="1"/>
    <col min="43" max="47" width="0" hidden="1" customWidth="1"/>
  </cols>
  <sheetData>
    <row r="1" spans="1:11" ht="14.25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s="33" customFormat="1" ht="14.25" x14ac:dyDescent="0.2">
      <c r="A2" s="11"/>
      <c r="B2" s="11"/>
      <c r="C2" s="11"/>
      <c r="D2" s="11"/>
      <c r="E2" s="11"/>
      <c r="F2" s="11"/>
      <c r="G2" s="38" t="s">
        <v>388</v>
      </c>
      <c r="H2" s="38"/>
      <c r="I2" s="38"/>
      <c r="J2" s="38"/>
      <c r="K2" s="38"/>
    </row>
    <row r="3" spans="1:11" s="33" customFormat="1" ht="14.25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33" customFormat="1" ht="14.25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75" x14ac:dyDescent="0.25">
      <c r="A5" s="47" t="s">
        <v>389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1" x14ac:dyDescent="0.2">
      <c r="A6" s="49" t="s">
        <v>348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ht="14.2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</row>
    <row r="8" spans="1:11" ht="18" hidden="1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ht="14.25" hidden="1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37.5" customHeight="1" x14ac:dyDescent="0.2">
      <c r="A10" s="51" t="s">
        <v>387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1" x14ac:dyDescent="0.2">
      <c r="A11" s="49" t="s">
        <v>349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4.25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11" ht="14.25" x14ac:dyDescent="0.2">
      <c r="A13" s="53" t="str">
        <f>CONCATENATE( "Основание: чертежи № ", Source!J12)</f>
        <v xml:space="preserve">Основание: чертежи № 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</row>
    <row r="14" spans="1:11" ht="28.5" x14ac:dyDescent="0.2">
      <c r="A14" s="11"/>
      <c r="B14" s="11"/>
      <c r="C14" s="11"/>
      <c r="D14" s="11"/>
      <c r="E14" s="11"/>
      <c r="F14" s="11"/>
      <c r="G14" s="11"/>
      <c r="H14" s="11"/>
      <c r="I14" s="12" t="s">
        <v>350</v>
      </c>
      <c r="J14" s="12" t="s">
        <v>351</v>
      </c>
      <c r="K14" s="11"/>
    </row>
    <row r="15" spans="1:11" ht="14.25" x14ac:dyDescent="0.2">
      <c r="A15" s="11"/>
      <c r="B15" s="11"/>
      <c r="C15" s="11"/>
      <c r="D15" s="11"/>
      <c r="E15" s="11"/>
      <c r="F15" s="39" t="s">
        <v>352</v>
      </c>
      <c r="G15" s="39"/>
      <c r="H15" s="39"/>
      <c r="I15" s="13">
        <f>I16+I17+I18+I19</f>
        <v>234.41</v>
      </c>
      <c r="J15" s="13">
        <f>J16+J17+J18+J19</f>
        <v>2495.0699999999997</v>
      </c>
      <c r="K15" s="11" t="s">
        <v>383</v>
      </c>
    </row>
    <row r="16" spans="1:11" ht="14.25" x14ac:dyDescent="0.2">
      <c r="A16" s="11"/>
      <c r="B16" s="11"/>
      <c r="C16" s="11"/>
      <c r="D16" s="11"/>
      <c r="E16" s="11"/>
      <c r="F16" s="39" t="s">
        <v>32</v>
      </c>
      <c r="G16" s="39"/>
      <c r="H16" s="39"/>
      <c r="I16" s="13">
        <f>ROUND((Source!F239)/1000, 2)</f>
        <v>233.47</v>
      </c>
      <c r="J16" s="13">
        <f>ROUND((Source!P239)/1000, 2)</f>
        <v>2468.1</v>
      </c>
      <c r="K16" s="11" t="s">
        <v>383</v>
      </c>
    </row>
    <row r="17" spans="1:42" ht="14.25" x14ac:dyDescent="0.2">
      <c r="A17" s="11"/>
      <c r="B17" s="11"/>
      <c r="C17" s="11"/>
      <c r="D17" s="11"/>
      <c r="E17" s="11"/>
      <c r="F17" s="39" t="s">
        <v>353</v>
      </c>
      <c r="G17" s="39"/>
      <c r="H17" s="39"/>
      <c r="I17" s="13">
        <f>ROUND((Source!F240)/1000, 2)</f>
        <v>0</v>
      </c>
      <c r="J17" s="13">
        <f>ROUND((Source!P240)/1000, 2)</f>
        <v>0</v>
      </c>
      <c r="K17" s="11" t="s">
        <v>383</v>
      </c>
    </row>
    <row r="18" spans="1:42" ht="14.25" x14ac:dyDescent="0.2">
      <c r="A18" s="11"/>
      <c r="B18" s="11"/>
      <c r="C18" s="11"/>
      <c r="D18" s="11"/>
      <c r="E18" s="11"/>
      <c r="F18" s="39" t="s">
        <v>354</v>
      </c>
      <c r="G18" s="39"/>
      <c r="H18" s="39"/>
      <c r="I18" s="13">
        <f>ROUND((Source!F231)/1000, 2)</f>
        <v>0</v>
      </c>
      <c r="J18" s="13">
        <f>ROUND((Source!P231)/1000, 2)</f>
        <v>0</v>
      </c>
      <c r="K18" s="11" t="s">
        <v>383</v>
      </c>
    </row>
    <row r="19" spans="1:42" ht="14.25" x14ac:dyDescent="0.2">
      <c r="A19" s="11"/>
      <c r="B19" s="11"/>
      <c r="C19" s="11"/>
      <c r="D19" s="11"/>
      <c r="E19" s="11"/>
      <c r="F19" s="39" t="s">
        <v>355</v>
      </c>
      <c r="G19" s="39"/>
      <c r="H19" s="39"/>
      <c r="I19" s="13">
        <f>ROUND((Source!F241+Source!F242)/1000, 2)</f>
        <v>0.94</v>
      </c>
      <c r="J19" s="13">
        <f>ROUND((Source!P241+Source!P242)/1000, 2)</f>
        <v>26.97</v>
      </c>
      <c r="K19" s="11" t="s">
        <v>383</v>
      </c>
    </row>
    <row r="20" spans="1:42" ht="14.25" x14ac:dyDescent="0.2">
      <c r="A20" s="11"/>
      <c r="B20" s="11"/>
      <c r="C20" s="11"/>
      <c r="D20" s="11"/>
      <c r="E20" s="11"/>
      <c r="F20" s="39" t="s">
        <v>356</v>
      </c>
      <c r="G20" s="39"/>
      <c r="H20" s="39"/>
      <c r="I20" s="13">
        <f>(Source!F237+ Source!F236)/1000</f>
        <v>22.10417</v>
      </c>
      <c r="J20" s="13">
        <f>((Source!P237 + Source!P236)/1000)</f>
        <v>762.81490000000008</v>
      </c>
      <c r="K20" s="11" t="s">
        <v>383</v>
      </c>
    </row>
    <row r="21" spans="1:42" ht="14.25" hidden="1" x14ac:dyDescent="0.2">
      <c r="A21" s="11"/>
      <c r="B21" s="11"/>
      <c r="C21" s="11"/>
      <c r="D21" s="11"/>
      <c r="E21" s="11"/>
      <c r="F21" s="39" t="s">
        <v>357</v>
      </c>
      <c r="G21" s="39"/>
      <c r="H21" s="39"/>
      <c r="I21" s="13"/>
      <c r="J21" s="13"/>
      <c r="K21" s="11"/>
    </row>
    <row r="22" spans="1:42" ht="14.25" hidden="1" x14ac:dyDescent="0.2">
      <c r="A22" s="11"/>
      <c r="B22" s="11"/>
      <c r="C22" s="11"/>
      <c r="D22" s="11"/>
      <c r="E22" s="11"/>
      <c r="F22" s="45" t="s">
        <v>111</v>
      </c>
      <c r="G22" s="46"/>
      <c r="H22" s="46"/>
      <c r="I22" s="13">
        <f>SUM(Y1:Y212)/1000</f>
        <v>0</v>
      </c>
      <c r="J22" s="13">
        <f>SUM(Z1:Z212)/1000</f>
        <v>0</v>
      </c>
      <c r="K22" s="11" t="s">
        <v>383</v>
      </c>
    </row>
    <row r="23" spans="1:42" ht="28.5" x14ac:dyDescent="0.2">
      <c r="A23" s="44" t="s">
        <v>368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AP23" s="14" t="s">
        <v>368</v>
      </c>
    </row>
    <row r="24" spans="1:42" ht="85.5" x14ac:dyDescent="0.2">
      <c r="A24" s="15" t="s">
        <v>358</v>
      </c>
      <c r="B24" s="15" t="s">
        <v>359</v>
      </c>
      <c r="C24" s="15" t="s">
        <v>360</v>
      </c>
      <c r="D24" s="15" t="s">
        <v>361</v>
      </c>
      <c r="E24" s="15" t="s">
        <v>362</v>
      </c>
      <c r="F24" s="15" t="s">
        <v>363</v>
      </c>
      <c r="G24" s="16" t="s">
        <v>364</v>
      </c>
      <c r="H24" s="16" t="s">
        <v>365</v>
      </c>
      <c r="I24" s="15" t="s">
        <v>369</v>
      </c>
      <c r="J24" s="15" t="s">
        <v>366</v>
      </c>
      <c r="K24" s="15" t="s">
        <v>367</v>
      </c>
    </row>
    <row r="25" spans="1:42" ht="14.25" x14ac:dyDescent="0.2">
      <c r="A25" s="15">
        <v>1</v>
      </c>
      <c r="B25" s="15">
        <v>2</v>
      </c>
      <c r="C25" s="15">
        <v>3</v>
      </c>
      <c r="D25" s="15">
        <v>4</v>
      </c>
      <c r="E25" s="15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</row>
    <row r="27" spans="1:42" ht="16.5" x14ac:dyDescent="0.25">
      <c r="A27" s="42" t="str">
        <f>CONCATENATE("Раздел: ",IF(Source!G24&lt;&gt;"Новый раздел", Source!G24, ""))</f>
        <v>Раздел: Стены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</row>
    <row r="28" spans="1:42" ht="42.75" x14ac:dyDescent="0.2">
      <c r="A28" s="18">
        <v>1</v>
      </c>
      <c r="B28" s="18" t="str">
        <f>Source!F28</f>
        <v>6.62-31-1</v>
      </c>
      <c r="C28" s="18" t="s">
        <v>21</v>
      </c>
      <c r="D28" s="19" t="str">
        <f>Source!H28</f>
        <v>1 м2 поверхности</v>
      </c>
      <c r="E28" s="17">
        <f>Source!I28</f>
        <v>1200</v>
      </c>
      <c r="F28" s="21"/>
      <c r="G28" s="20"/>
      <c r="H28" s="17"/>
      <c r="I28" s="21"/>
      <c r="J28" s="17"/>
      <c r="K28" s="21"/>
      <c r="Q28">
        <f>Source!X28</f>
        <v>7356</v>
      </c>
      <c r="R28">
        <f>Source!X29</f>
        <v>210700.11</v>
      </c>
      <c r="S28">
        <f>Source!Y28</f>
        <v>4707.84</v>
      </c>
      <c r="T28">
        <f>Source!Y29</f>
        <v>104080.78</v>
      </c>
      <c r="U28">
        <f>ROUND((175/100)*ROUND(Source!R28, 2), 2)</f>
        <v>0</v>
      </c>
      <c r="V28">
        <f>ROUND((160/100)*ROUND(Source!R29, 2), 2)</f>
        <v>0</v>
      </c>
      <c r="AC28">
        <v>0</v>
      </c>
    </row>
    <row r="29" spans="1:42" ht="14.25" x14ac:dyDescent="0.2">
      <c r="A29" s="18"/>
      <c r="B29" s="18"/>
      <c r="C29" s="18" t="s">
        <v>370</v>
      </c>
      <c r="D29" s="19"/>
      <c r="E29" s="17"/>
      <c r="F29" s="21">
        <f>Source!AO28</f>
        <v>6.13</v>
      </c>
      <c r="G29" s="20" t="str">
        <f>Source!DG28</f>
        <v/>
      </c>
      <c r="H29" s="17">
        <f>Source!AV29</f>
        <v>1</v>
      </c>
      <c r="I29" s="21">
        <f>Source!S28</f>
        <v>7356</v>
      </c>
      <c r="J29" s="17">
        <f>IF(Source!BA29&lt;&gt; 0, Source!BA29, 1)</f>
        <v>34.51</v>
      </c>
      <c r="K29" s="21">
        <f>Source!S29</f>
        <v>253855.56</v>
      </c>
    </row>
    <row r="30" spans="1:42" ht="14.25" x14ac:dyDescent="0.2">
      <c r="A30" s="18"/>
      <c r="B30" s="18"/>
      <c r="C30" s="18" t="s">
        <v>371</v>
      </c>
      <c r="D30" s="19" t="s">
        <v>372</v>
      </c>
      <c r="E30" s="17">
        <f>Source!DN29</f>
        <v>100</v>
      </c>
      <c r="F30" s="21"/>
      <c r="G30" s="20"/>
      <c r="H30" s="17"/>
      <c r="I30" s="21">
        <f>SUM(Q28:Q29)</f>
        <v>7356</v>
      </c>
      <c r="J30" s="17">
        <f>Source!BZ29</f>
        <v>83</v>
      </c>
      <c r="K30" s="21">
        <f>SUM(R28:R29)</f>
        <v>210700.11</v>
      </c>
    </row>
    <row r="31" spans="1:42" ht="14.25" x14ac:dyDescent="0.2">
      <c r="A31" s="18"/>
      <c r="B31" s="18"/>
      <c r="C31" s="18" t="s">
        <v>373</v>
      </c>
      <c r="D31" s="19" t="s">
        <v>372</v>
      </c>
      <c r="E31" s="17">
        <f>Source!DO29</f>
        <v>64</v>
      </c>
      <c r="F31" s="21"/>
      <c r="G31" s="20"/>
      <c r="H31" s="17"/>
      <c r="I31" s="21">
        <f>SUM(S28:S30)</f>
        <v>4707.84</v>
      </c>
      <c r="J31" s="17">
        <f>Source!CA29</f>
        <v>41</v>
      </c>
      <c r="K31" s="21">
        <f>SUM(T28:T30)</f>
        <v>104080.78</v>
      </c>
    </row>
    <row r="32" spans="1:42" ht="14.25" x14ac:dyDescent="0.2">
      <c r="A32" s="22"/>
      <c r="B32" s="22"/>
      <c r="C32" s="22" t="s">
        <v>374</v>
      </c>
      <c r="D32" s="23" t="s">
        <v>375</v>
      </c>
      <c r="E32" s="24">
        <f>Source!AQ28</f>
        <v>0.6</v>
      </c>
      <c r="F32" s="25"/>
      <c r="G32" s="26" t="str">
        <f>Source!DI28</f>
        <v/>
      </c>
      <c r="H32" s="24">
        <f>Source!AV29</f>
        <v>1</v>
      </c>
      <c r="I32" s="25">
        <f>Source!U28</f>
        <v>720</v>
      </c>
      <c r="J32" s="24"/>
      <c r="K32" s="25"/>
    </row>
    <row r="33" spans="1:29" ht="15" x14ac:dyDescent="0.25">
      <c r="C33" s="27" t="s">
        <v>376</v>
      </c>
      <c r="H33" s="41">
        <f>I29+I30+I31+0</f>
        <v>19419.84</v>
      </c>
      <c r="I33" s="41"/>
      <c r="J33" s="41">
        <f>K29+K30+K31+0</f>
        <v>568636.44999999995</v>
      </c>
      <c r="K33" s="41"/>
      <c r="O33" s="28">
        <f>I29+I30+I31+0</f>
        <v>19419.84</v>
      </c>
      <c r="P33" s="28">
        <f>K29+K30+K31+0</f>
        <v>568636.44999999995</v>
      </c>
    </row>
    <row r="35" spans="1:29" ht="42.75" x14ac:dyDescent="0.2">
      <c r="A35" s="18">
        <v>2</v>
      </c>
      <c r="B35" s="18" t="str">
        <f>Source!F30</f>
        <v>3.15-165-1</v>
      </c>
      <c r="C35" s="18" t="s">
        <v>29</v>
      </c>
      <c r="D35" s="19" t="str">
        <f>Source!H30</f>
        <v>100 м2</v>
      </c>
      <c r="E35" s="17">
        <f>Source!I30</f>
        <v>12</v>
      </c>
      <c r="F35" s="21"/>
      <c r="G35" s="20"/>
      <c r="H35" s="17"/>
      <c r="I35" s="21"/>
      <c r="J35" s="17"/>
      <c r="K35" s="21"/>
      <c r="Q35">
        <f>Source!X30</f>
        <v>717.32</v>
      </c>
      <c r="R35">
        <f>Source!X31</f>
        <v>20546.41</v>
      </c>
      <c r="S35">
        <f>Source!Y30</f>
        <v>459.08</v>
      </c>
      <c r="T35">
        <f>Source!Y31</f>
        <v>10149.43</v>
      </c>
      <c r="U35">
        <f>ROUND((175/100)*ROUND(Source!R30, 2), 2)</f>
        <v>3.41</v>
      </c>
      <c r="V35">
        <f>ROUND((160/100)*ROUND(Source!R31, 2), 2)</f>
        <v>107.66</v>
      </c>
      <c r="AC35">
        <v>0</v>
      </c>
    </row>
    <row r="36" spans="1:29" x14ac:dyDescent="0.2">
      <c r="C36" s="29" t="str">
        <f>"Объем: "&amp;Source!I30&amp;"=1200/"&amp;"100"</f>
        <v>Объем: 12=1200/100</v>
      </c>
    </row>
    <row r="37" spans="1:29" ht="14.25" x14ac:dyDescent="0.2">
      <c r="A37" s="18"/>
      <c r="B37" s="18"/>
      <c r="C37" s="18" t="s">
        <v>370</v>
      </c>
      <c r="D37" s="19"/>
      <c r="E37" s="17"/>
      <c r="F37" s="21">
        <f>Source!AO30</f>
        <v>51.98</v>
      </c>
      <c r="G37" s="20" t="str">
        <f>Source!DG30</f>
        <v>)*1,15</v>
      </c>
      <c r="H37" s="17">
        <f>Source!AV31</f>
        <v>1</v>
      </c>
      <c r="I37" s="21">
        <f>Source!S30</f>
        <v>717.32</v>
      </c>
      <c r="J37" s="17">
        <f>IF(Source!BA31&lt;&gt; 0, Source!BA31, 1)</f>
        <v>34.51</v>
      </c>
      <c r="K37" s="21">
        <f>Source!S31</f>
        <v>24754.71</v>
      </c>
    </row>
    <row r="38" spans="1:29" ht="14.25" x14ac:dyDescent="0.2">
      <c r="A38" s="18"/>
      <c r="B38" s="18"/>
      <c r="C38" s="18" t="s">
        <v>377</v>
      </c>
      <c r="D38" s="19"/>
      <c r="E38" s="17"/>
      <c r="F38" s="21">
        <f>Source!AM30</f>
        <v>0.84</v>
      </c>
      <c r="G38" s="20" t="str">
        <f>Source!DE30</f>
        <v>)*1,25</v>
      </c>
      <c r="H38" s="17">
        <f>Source!AV31</f>
        <v>1</v>
      </c>
      <c r="I38" s="21">
        <f>Source!Q30</f>
        <v>12.6</v>
      </c>
      <c r="J38" s="17">
        <f>IF(Source!BB31&lt;&gt; 0, Source!BB31, 1)</f>
        <v>12.79</v>
      </c>
      <c r="K38" s="21">
        <f>Source!Q31</f>
        <v>161.15</v>
      </c>
    </row>
    <row r="39" spans="1:29" ht="14.25" x14ac:dyDescent="0.2">
      <c r="A39" s="18"/>
      <c r="B39" s="18"/>
      <c r="C39" s="18" t="s">
        <v>378</v>
      </c>
      <c r="D39" s="19"/>
      <c r="E39" s="17"/>
      <c r="F39" s="21">
        <f>Source!AN30</f>
        <v>0.13</v>
      </c>
      <c r="G39" s="20" t="str">
        <f>Source!DF30</f>
        <v>)*1,25</v>
      </c>
      <c r="H39" s="17">
        <f>Source!AV31</f>
        <v>1</v>
      </c>
      <c r="I39" s="30">
        <f>Source!R30</f>
        <v>1.95</v>
      </c>
      <c r="J39" s="17">
        <f>IF(Source!BS31&lt;&gt; 0, Source!BS31, 1)</f>
        <v>34.51</v>
      </c>
      <c r="K39" s="30">
        <f>Source!R31</f>
        <v>67.290000000000006</v>
      </c>
    </row>
    <row r="40" spans="1:29" ht="128.25" x14ac:dyDescent="0.2">
      <c r="A40" s="18" t="s">
        <v>35</v>
      </c>
      <c r="B40" s="18" t="str">
        <f>Source!F32</f>
        <v>1.1-1-2841</v>
      </c>
      <c r="C40" s="18" t="s">
        <v>37</v>
      </c>
      <c r="D40" s="19" t="str">
        <f>Source!H32</f>
        <v>т</v>
      </c>
      <c r="E40" s="17">
        <f>Source!I32</f>
        <v>0.1236</v>
      </c>
      <c r="F40" s="21">
        <f>Source!AK32</f>
        <v>62838.21</v>
      </c>
      <c r="G40" s="31" t="s">
        <v>3</v>
      </c>
      <c r="H40" s="17">
        <f>Source!AW33</f>
        <v>1</v>
      </c>
      <c r="I40" s="21">
        <f>Source!O32</f>
        <v>7766.8</v>
      </c>
      <c r="J40" s="17">
        <f>IF(Source!BC33&lt;&gt; 0, Source!BC33, 1)</f>
        <v>9.1</v>
      </c>
      <c r="K40" s="21">
        <f>Source!O33</f>
        <v>70677.88</v>
      </c>
      <c r="Q40">
        <f>Source!X32</f>
        <v>0</v>
      </c>
      <c r="R40">
        <f>Source!X33</f>
        <v>0</v>
      </c>
      <c r="S40">
        <f>Source!Y32</f>
        <v>0</v>
      </c>
      <c r="T40">
        <f>Source!Y33</f>
        <v>0</v>
      </c>
      <c r="U40">
        <f>ROUND((175/100)*ROUND(Source!R32, 2), 2)</f>
        <v>0</v>
      </c>
      <c r="V40">
        <f>ROUND((160/100)*ROUND(Source!R33, 2), 2)</f>
        <v>0</v>
      </c>
      <c r="AC40">
        <v>3</v>
      </c>
    </row>
    <row r="41" spans="1:29" ht="14.25" x14ac:dyDescent="0.2">
      <c r="A41" s="18"/>
      <c r="B41" s="18"/>
      <c r="C41" s="18" t="s">
        <v>371</v>
      </c>
      <c r="D41" s="19" t="s">
        <v>372</v>
      </c>
      <c r="E41" s="17">
        <f>Source!DN31</f>
        <v>100</v>
      </c>
      <c r="F41" s="21"/>
      <c r="G41" s="20"/>
      <c r="H41" s="17"/>
      <c r="I41" s="21">
        <f>SUM(Q35:Q40)</f>
        <v>717.32</v>
      </c>
      <c r="J41" s="17">
        <f>Source!BZ31</f>
        <v>83</v>
      </c>
      <c r="K41" s="21">
        <f>SUM(R35:R40)</f>
        <v>20546.41</v>
      </c>
    </row>
    <row r="42" spans="1:29" ht="14.25" x14ac:dyDescent="0.2">
      <c r="A42" s="18"/>
      <c r="B42" s="18"/>
      <c r="C42" s="18" t="s">
        <v>373</v>
      </c>
      <c r="D42" s="19" t="s">
        <v>372</v>
      </c>
      <c r="E42" s="17">
        <f>Source!DO31</f>
        <v>64</v>
      </c>
      <c r="F42" s="21"/>
      <c r="G42" s="20"/>
      <c r="H42" s="17"/>
      <c r="I42" s="21">
        <f>SUM(S35:S41)</f>
        <v>459.08</v>
      </c>
      <c r="J42" s="17">
        <f>Source!CA31</f>
        <v>41</v>
      </c>
      <c r="K42" s="21">
        <f>SUM(T35:T41)</f>
        <v>10149.43</v>
      </c>
    </row>
    <row r="43" spans="1:29" ht="14.25" x14ac:dyDescent="0.2">
      <c r="A43" s="18"/>
      <c r="B43" s="18"/>
      <c r="C43" s="18" t="s">
        <v>379</v>
      </c>
      <c r="D43" s="19" t="s">
        <v>372</v>
      </c>
      <c r="E43" s="17">
        <f>175</f>
        <v>175</v>
      </c>
      <c r="F43" s="21"/>
      <c r="G43" s="20"/>
      <c r="H43" s="17"/>
      <c r="I43" s="21">
        <f>SUM(U35:U42)</f>
        <v>3.41</v>
      </c>
      <c r="J43" s="17">
        <f>160</f>
        <v>160</v>
      </c>
      <c r="K43" s="21">
        <f>SUM(V35:V42)</f>
        <v>107.66</v>
      </c>
    </row>
    <row r="44" spans="1:29" ht="14.25" x14ac:dyDescent="0.2">
      <c r="A44" s="22"/>
      <c r="B44" s="22"/>
      <c r="C44" s="22" t="s">
        <v>374</v>
      </c>
      <c r="D44" s="23" t="s">
        <v>375</v>
      </c>
      <c r="E44" s="24">
        <f>Source!AQ30</f>
        <v>4.6500000000000004</v>
      </c>
      <c r="F44" s="25"/>
      <c r="G44" s="26" t="str">
        <f>Source!DI30</f>
        <v>)*1,15</v>
      </c>
      <c r="H44" s="24">
        <f>Source!AV31</f>
        <v>1</v>
      </c>
      <c r="I44" s="25">
        <f>Source!U30</f>
        <v>64.17</v>
      </c>
      <c r="J44" s="24"/>
      <c r="K44" s="25"/>
    </row>
    <row r="45" spans="1:29" ht="15" x14ac:dyDescent="0.25">
      <c r="C45" s="27" t="s">
        <v>376</v>
      </c>
      <c r="H45" s="41">
        <f>I37+I38+I41+I42+I43+SUM(I40:I40)</f>
        <v>9676.5300000000007</v>
      </c>
      <c r="I45" s="41"/>
      <c r="J45" s="41">
        <f>K37+K38+K41+K42+K43+SUM(K40:K40)</f>
        <v>126397.24000000002</v>
      </c>
      <c r="K45" s="41"/>
      <c r="O45" s="28">
        <f>I37+I38+I41+I42+I43+SUM(I40:I40)</f>
        <v>9676.5300000000007</v>
      </c>
      <c r="P45" s="28">
        <f>K37+K38+K41+K42+K43+SUM(K40:K40)</f>
        <v>126397.24000000002</v>
      </c>
    </row>
    <row r="47" spans="1:29" ht="71.25" x14ac:dyDescent="0.2">
      <c r="A47" s="18">
        <v>3</v>
      </c>
      <c r="B47" s="18" t="str">
        <f>Source!F34</f>
        <v>3.15-103-5</v>
      </c>
      <c r="C47" s="18" t="s">
        <v>42</v>
      </c>
      <c r="D47" s="19" t="str">
        <f>Source!H34</f>
        <v>100 м2 окрашиваемой поверхности</v>
      </c>
      <c r="E47" s="17">
        <f>Source!I34</f>
        <v>12</v>
      </c>
      <c r="F47" s="21"/>
      <c r="G47" s="20"/>
      <c r="H47" s="17"/>
      <c r="I47" s="21"/>
      <c r="J47" s="17"/>
      <c r="K47" s="21"/>
      <c r="Q47">
        <f>Source!X34</f>
        <v>1878.73</v>
      </c>
      <c r="R47">
        <f>Source!X35</f>
        <v>53813.03</v>
      </c>
      <c r="S47">
        <f>Source!Y34</f>
        <v>1202.3900000000001</v>
      </c>
      <c r="T47">
        <f>Source!Y35</f>
        <v>26582.34</v>
      </c>
      <c r="U47">
        <f>ROUND((175/100)*ROUND(Source!R34, 2), 2)</f>
        <v>9.98</v>
      </c>
      <c r="V47">
        <f>ROUND((160/100)*ROUND(Source!R35, 2), 2)</f>
        <v>314.74</v>
      </c>
      <c r="AC47">
        <v>0</v>
      </c>
    </row>
    <row r="48" spans="1:29" x14ac:dyDescent="0.2">
      <c r="C48" s="29" t="str">
        <f>"Объем: "&amp;Source!I34&amp;"=1200/"&amp;"100"</f>
        <v>Объем: 12=1200/100</v>
      </c>
    </row>
    <row r="49" spans="1:29" ht="14.25" x14ac:dyDescent="0.2">
      <c r="A49" s="18"/>
      <c r="B49" s="18"/>
      <c r="C49" s="18" t="s">
        <v>370</v>
      </c>
      <c r="D49" s="19"/>
      <c r="E49" s="17"/>
      <c r="F49" s="21">
        <f>Source!AO34</f>
        <v>136.13999999999999</v>
      </c>
      <c r="G49" s="20" t="str">
        <f>Source!DG34</f>
        <v>)*1,15</v>
      </c>
      <c r="H49" s="17">
        <f>Source!AV35</f>
        <v>1</v>
      </c>
      <c r="I49" s="21">
        <f>Source!S34</f>
        <v>1878.73</v>
      </c>
      <c r="J49" s="17">
        <f>IF(Source!BA35&lt;&gt; 0, Source!BA35, 1)</f>
        <v>34.51</v>
      </c>
      <c r="K49" s="21">
        <f>Source!S35</f>
        <v>64834.97</v>
      </c>
    </row>
    <row r="50" spans="1:29" ht="14.25" x14ac:dyDescent="0.2">
      <c r="A50" s="18"/>
      <c r="B50" s="18"/>
      <c r="C50" s="18" t="s">
        <v>377</v>
      </c>
      <c r="D50" s="19"/>
      <c r="E50" s="17"/>
      <c r="F50" s="21">
        <f>Source!AM34</f>
        <v>2.4900000000000002</v>
      </c>
      <c r="G50" s="20" t="str">
        <f>Source!DE34</f>
        <v>)*1,25</v>
      </c>
      <c r="H50" s="17">
        <f>Source!AV35</f>
        <v>1</v>
      </c>
      <c r="I50" s="21">
        <f>Source!Q34</f>
        <v>37.35</v>
      </c>
      <c r="J50" s="17">
        <f>IF(Source!BB35&lt;&gt; 0, Source!BB35, 1)</f>
        <v>12.88</v>
      </c>
      <c r="K50" s="21">
        <f>Source!Q35</f>
        <v>481.07</v>
      </c>
    </row>
    <row r="51" spans="1:29" ht="14.25" x14ac:dyDescent="0.2">
      <c r="A51" s="18"/>
      <c r="B51" s="18"/>
      <c r="C51" s="18" t="s">
        <v>378</v>
      </c>
      <c r="D51" s="19"/>
      <c r="E51" s="17"/>
      <c r="F51" s="21">
        <f>Source!AN34</f>
        <v>0.38</v>
      </c>
      <c r="G51" s="20" t="str">
        <f>Source!DF34</f>
        <v>)*1,25</v>
      </c>
      <c r="H51" s="17">
        <f>Source!AV35</f>
        <v>1</v>
      </c>
      <c r="I51" s="30">
        <f>Source!R34</f>
        <v>5.7</v>
      </c>
      <c r="J51" s="17">
        <f>IF(Source!BS35&lt;&gt; 0, Source!BS35, 1)</f>
        <v>34.51</v>
      </c>
      <c r="K51" s="30">
        <f>Source!R35</f>
        <v>196.71</v>
      </c>
    </row>
    <row r="52" spans="1:29" ht="14.25" x14ac:dyDescent="0.2">
      <c r="A52" s="18"/>
      <c r="B52" s="18"/>
      <c r="C52" s="18" t="s">
        <v>380</v>
      </c>
      <c r="D52" s="19"/>
      <c r="E52" s="17"/>
      <c r="F52" s="21">
        <f>Source!AL34</f>
        <v>46</v>
      </c>
      <c r="G52" s="20" t="str">
        <f>Source!DD34</f>
        <v/>
      </c>
      <c r="H52" s="17">
        <f>Source!AW35</f>
        <v>1</v>
      </c>
      <c r="I52" s="21">
        <f>Source!P34</f>
        <v>552</v>
      </c>
      <c r="J52" s="17">
        <f>IF(Source!BC35&lt;&gt; 0, Source!BC35, 1)</f>
        <v>1.63</v>
      </c>
      <c r="K52" s="21">
        <f>Source!P35</f>
        <v>899.76</v>
      </c>
    </row>
    <row r="53" spans="1:29" ht="28.5" x14ac:dyDescent="0.2">
      <c r="A53" s="18" t="s">
        <v>47</v>
      </c>
      <c r="B53" s="18" t="str">
        <f>Source!F36</f>
        <v>1.1-1-1478</v>
      </c>
      <c r="C53" s="18" t="s">
        <v>49</v>
      </c>
      <c r="D53" s="19" t="str">
        <f>Source!H36</f>
        <v>т</v>
      </c>
      <c r="E53" s="17">
        <f>Source!I36</f>
        <v>0.34799999999999998</v>
      </c>
      <c r="F53" s="21">
        <f>Source!AK36</f>
        <v>13953.6</v>
      </c>
      <c r="G53" s="31" t="s">
        <v>3</v>
      </c>
      <c r="H53" s="17">
        <f>Source!AW37</f>
        <v>1</v>
      </c>
      <c r="I53" s="21">
        <f>Source!O36</f>
        <v>4855.8500000000004</v>
      </c>
      <c r="J53" s="17">
        <f>IF(Source!BC37&lt;&gt; 0, Source!BC37, 1)</f>
        <v>3.17</v>
      </c>
      <c r="K53" s="21">
        <f>Source!O37</f>
        <v>15393.04</v>
      </c>
      <c r="Q53">
        <f>Source!X36</f>
        <v>0</v>
      </c>
      <c r="R53">
        <f>Source!X37</f>
        <v>0</v>
      </c>
      <c r="S53">
        <f>Source!Y36</f>
        <v>0</v>
      </c>
      <c r="T53">
        <f>Source!Y37</f>
        <v>0</v>
      </c>
      <c r="U53">
        <f>ROUND((175/100)*ROUND(Source!R36, 2), 2)</f>
        <v>0</v>
      </c>
      <c r="V53">
        <f>ROUND((160/100)*ROUND(Source!R37, 2), 2)</f>
        <v>0</v>
      </c>
      <c r="AC53">
        <v>3</v>
      </c>
    </row>
    <row r="54" spans="1:29" ht="14.25" x14ac:dyDescent="0.2">
      <c r="A54" s="18"/>
      <c r="B54" s="18"/>
      <c r="C54" s="18" t="s">
        <v>371</v>
      </c>
      <c r="D54" s="19" t="s">
        <v>372</v>
      </c>
      <c r="E54" s="17">
        <f>Source!DN35</f>
        <v>100</v>
      </c>
      <c r="F54" s="21"/>
      <c r="G54" s="20"/>
      <c r="H54" s="17"/>
      <c r="I54" s="21">
        <f>SUM(Q47:Q53)</f>
        <v>1878.73</v>
      </c>
      <c r="J54" s="17">
        <f>Source!BZ35</f>
        <v>83</v>
      </c>
      <c r="K54" s="21">
        <f>SUM(R47:R53)</f>
        <v>53813.03</v>
      </c>
    </row>
    <row r="55" spans="1:29" ht="14.25" x14ac:dyDescent="0.2">
      <c r="A55" s="18"/>
      <c r="B55" s="18"/>
      <c r="C55" s="18" t="s">
        <v>373</v>
      </c>
      <c r="D55" s="19" t="s">
        <v>372</v>
      </c>
      <c r="E55" s="17">
        <f>Source!DO35</f>
        <v>64</v>
      </c>
      <c r="F55" s="21"/>
      <c r="G55" s="20"/>
      <c r="H55" s="17"/>
      <c r="I55" s="21">
        <f>SUM(S47:S54)</f>
        <v>1202.3900000000001</v>
      </c>
      <c r="J55" s="17">
        <f>Source!CA35</f>
        <v>41</v>
      </c>
      <c r="K55" s="21">
        <f>SUM(T47:T54)</f>
        <v>26582.34</v>
      </c>
    </row>
    <row r="56" spans="1:29" ht="14.25" x14ac:dyDescent="0.2">
      <c r="A56" s="18"/>
      <c r="B56" s="18"/>
      <c r="C56" s="18" t="s">
        <v>379</v>
      </c>
      <c r="D56" s="19" t="s">
        <v>372</v>
      </c>
      <c r="E56" s="17">
        <f>175</f>
        <v>175</v>
      </c>
      <c r="F56" s="21"/>
      <c r="G56" s="20"/>
      <c r="H56" s="17"/>
      <c r="I56" s="21">
        <f>SUM(U47:U55)</f>
        <v>9.98</v>
      </c>
      <c r="J56" s="17">
        <f>160</f>
        <v>160</v>
      </c>
      <c r="K56" s="21">
        <f>SUM(V47:V55)</f>
        <v>314.74</v>
      </c>
    </row>
    <row r="57" spans="1:29" ht="14.25" x14ac:dyDescent="0.2">
      <c r="A57" s="22"/>
      <c r="B57" s="22"/>
      <c r="C57" s="22" t="s">
        <v>374</v>
      </c>
      <c r="D57" s="23" t="s">
        <v>375</v>
      </c>
      <c r="E57" s="24">
        <f>Source!AQ34</f>
        <v>10.9</v>
      </c>
      <c r="F57" s="25"/>
      <c r="G57" s="26" t="str">
        <f>Source!DI34</f>
        <v>)*1,15</v>
      </c>
      <c r="H57" s="24">
        <f>Source!AV35</f>
        <v>1</v>
      </c>
      <c r="I57" s="25">
        <f>Source!U34</f>
        <v>150.42000000000002</v>
      </c>
      <c r="J57" s="24"/>
      <c r="K57" s="25"/>
    </row>
    <row r="58" spans="1:29" ht="15" x14ac:dyDescent="0.25">
      <c r="C58" s="27" t="s">
        <v>376</v>
      </c>
      <c r="H58" s="41">
        <f>I49+I50+I52+I54+I55+I56+SUM(I53:I53)</f>
        <v>10415.029999999999</v>
      </c>
      <c r="I58" s="41"/>
      <c r="J58" s="41">
        <f>K49+K50+K52+K54+K55+K56+SUM(K53:K53)</f>
        <v>162318.95000000001</v>
      </c>
      <c r="K58" s="41"/>
      <c r="O58" s="28">
        <f>I49+I50+I52+I54+I55+I56+SUM(I53:I53)</f>
        <v>10415.029999999999</v>
      </c>
      <c r="P58" s="28">
        <f>K49+K50+K52+K54+K55+K56+SUM(K53:K53)</f>
        <v>162318.95000000001</v>
      </c>
    </row>
    <row r="60" spans="1:29" ht="71.25" x14ac:dyDescent="0.2">
      <c r="A60" s="18">
        <v>4</v>
      </c>
      <c r="B60" s="18" t="str">
        <f>Source!F38</f>
        <v>3.15-106-4</v>
      </c>
      <c r="C60" s="18" t="s">
        <v>53</v>
      </c>
      <c r="D60" s="19" t="str">
        <f>Source!H38</f>
        <v>100 м2 отделываемой поверхности</v>
      </c>
      <c r="E60" s="17">
        <f>Source!I38</f>
        <v>12</v>
      </c>
      <c r="F60" s="21"/>
      <c r="G60" s="20"/>
      <c r="H60" s="17"/>
      <c r="I60" s="21"/>
      <c r="J60" s="17"/>
      <c r="K60" s="21"/>
      <c r="Q60">
        <f>Source!X38</f>
        <v>2547.89</v>
      </c>
      <c r="R60">
        <f>Source!X39</f>
        <v>72979.97</v>
      </c>
      <c r="S60">
        <f>Source!Y38</f>
        <v>1630.65</v>
      </c>
      <c r="T60">
        <f>Source!Y39</f>
        <v>36050.35</v>
      </c>
      <c r="U60">
        <f>ROUND((175/100)*ROUND(Source!R38, 2), 2)</f>
        <v>0</v>
      </c>
      <c r="V60">
        <f>ROUND((160/100)*ROUND(Source!R39, 2), 2)</f>
        <v>0</v>
      </c>
      <c r="AC60">
        <v>0</v>
      </c>
    </row>
    <row r="61" spans="1:29" x14ac:dyDescent="0.2">
      <c r="C61" s="29" t="str">
        <f>"Объем: "&amp;Source!I38&amp;"=1200/"&amp;"100"</f>
        <v>Объем: 12=1200/100</v>
      </c>
    </row>
    <row r="62" spans="1:29" ht="14.25" x14ac:dyDescent="0.2">
      <c r="A62" s="18"/>
      <c r="B62" s="18"/>
      <c r="C62" s="18" t="s">
        <v>370</v>
      </c>
      <c r="D62" s="19"/>
      <c r="E62" s="17"/>
      <c r="F62" s="21">
        <f>Source!AO38</f>
        <v>184.63</v>
      </c>
      <c r="G62" s="20" t="str">
        <f>Source!DG38</f>
        <v>)*1,15</v>
      </c>
      <c r="H62" s="17">
        <f>Source!AV39</f>
        <v>1</v>
      </c>
      <c r="I62" s="21">
        <f>Source!S38</f>
        <v>2547.89</v>
      </c>
      <c r="J62" s="17">
        <f>IF(Source!BA39&lt;&gt; 0, Source!BA39, 1)</f>
        <v>34.51</v>
      </c>
      <c r="K62" s="21">
        <f>Source!S39</f>
        <v>87927.679999999993</v>
      </c>
    </row>
    <row r="63" spans="1:29" ht="14.25" x14ac:dyDescent="0.2">
      <c r="A63" s="18"/>
      <c r="B63" s="18"/>
      <c r="C63" s="18" t="s">
        <v>380</v>
      </c>
      <c r="D63" s="19"/>
      <c r="E63" s="17"/>
      <c r="F63" s="21">
        <f>Source!AL38</f>
        <v>937.27</v>
      </c>
      <c r="G63" s="20" t="str">
        <f>Source!DD38</f>
        <v/>
      </c>
      <c r="H63" s="17">
        <f>Source!AW39</f>
        <v>1</v>
      </c>
      <c r="I63" s="21">
        <f>Source!P38</f>
        <v>11247.24</v>
      </c>
      <c r="J63" s="17">
        <f>IF(Source!BC39&lt;&gt; 0, Source!BC39, 1)</f>
        <v>2.4700000000000002</v>
      </c>
      <c r="K63" s="21">
        <f>Source!P39</f>
        <v>27780.68</v>
      </c>
    </row>
    <row r="64" spans="1:29" ht="28.5" x14ac:dyDescent="0.2">
      <c r="A64" s="18" t="s">
        <v>56</v>
      </c>
      <c r="B64" s="18" t="str">
        <f>Source!F40</f>
        <v>1.1-1-3416</v>
      </c>
      <c r="C64" s="18" t="s">
        <v>58</v>
      </c>
      <c r="D64" s="19" t="str">
        <f>Source!H40</f>
        <v>м2</v>
      </c>
      <c r="E64" s="17">
        <f>Source!I40</f>
        <v>1260</v>
      </c>
      <c r="F64" s="21">
        <f>Source!AK40</f>
        <v>9.3699999999999992</v>
      </c>
      <c r="G64" s="31" t="s">
        <v>3</v>
      </c>
      <c r="H64" s="17">
        <f>Source!AW41</f>
        <v>1</v>
      </c>
      <c r="I64" s="21">
        <f>Source!O40</f>
        <v>11806.2</v>
      </c>
      <c r="J64" s="17">
        <f>IF(Source!BC41&lt;&gt; 0, Source!BC41, 1)</f>
        <v>5.3</v>
      </c>
      <c r="K64" s="21">
        <f>Source!O41</f>
        <v>62572.86</v>
      </c>
      <c r="Q64">
        <f>Source!X40</f>
        <v>0</v>
      </c>
      <c r="R64">
        <f>Source!X41</f>
        <v>0</v>
      </c>
      <c r="S64">
        <f>Source!Y40</f>
        <v>0</v>
      </c>
      <c r="T64">
        <f>Source!Y41</f>
        <v>0</v>
      </c>
      <c r="U64">
        <f>ROUND((175/100)*ROUND(Source!R40, 2), 2)</f>
        <v>0</v>
      </c>
      <c r="V64">
        <f>ROUND((160/100)*ROUND(Source!R41, 2), 2)</f>
        <v>0</v>
      </c>
      <c r="AC64">
        <v>3</v>
      </c>
    </row>
    <row r="65" spans="1:29" ht="14.25" x14ac:dyDescent="0.2">
      <c r="A65" s="18"/>
      <c r="B65" s="18"/>
      <c r="C65" s="18" t="s">
        <v>371</v>
      </c>
      <c r="D65" s="19" t="s">
        <v>372</v>
      </c>
      <c r="E65" s="17">
        <f>Source!DN39</f>
        <v>100</v>
      </c>
      <c r="F65" s="21"/>
      <c r="G65" s="20"/>
      <c r="H65" s="17"/>
      <c r="I65" s="21">
        <f>SUM(Q60:Q64)</f>
        <v>2547.89</v>
      </c>
      <c r="J65" s="17">
        <f>Source!BZ39</f>
        <v>83</v>
      </c>
      <c r="K65" s="21">
        <f>SUM(R60:R64)</f>
        <v>72979.97</v>
      </c>
    </row>
    <row r="66" spans="1:29" ht="14.25" x14ac:dyDescent="0.2">
      <c r="A66" s="18"/>
      <c r="B66" s="18"/>
      <c r="C66" s="18" t="s">
        <v>373</v>
      </c>
      <c r="D66" s="19" t="s">
        <v>372</v>
      </c>
      <c r="E66" s="17">
        <f>Source!DO39</f>
        <v>64</v>
      </c>
      <c r="F66" s="21"/>
      <c r="G66" s="20"/>
      <c r="H66" s="17"/>
      <c r="I66" s="21">
        <f>SUM(S60:S65)</f>
        <v>1630.65</v>
      </c>
      <c r="J66" s="17">
        <f>Source!CA39</f>
        <v>41</v>
      </c>
      <c r="K66" s="21">
        <f>SUM(T60:T65)</f>
        <v>36050.35</v>
      </c>
    </row>
    <row r="67" spans="1:29" ht="14.25" x14ac:dyDescent="0.2">
      <c r="A67" s="22"/>
      <c r="B67" s="22"/>
      <c r="C67" s="22" t="s">
        <v>374</v>
      </c>
      <c r="D67" s="23" t="s">
        <v>375</v>
      </c>
      <c r="E67" s="24">
        <f>Source!AQ38</f>
        <v>15.7</v>
      </c>
      <c r="F67" s="25"/>
      <c r="G67" s="26" t="str">
        <f>Source!DI38</f>
        <v>)*1,15</v>
      </c>
      <c r="H67" s="24">
        <f>Source!AV39</f>
        <v>1</v>
      </c>
      <c r="I67" s="25">
        <f>Source!U38</f>
        <v>216.65999999999997</v>
      </c>
      <c r="J67" s="24"/>
      <c r="K67" s="25"/>
    </row>
    <row r="68" spans="1:29" ht="15" x14ac:dyDescent="0.25">
      <c r="C68" s="27" t="s">
        <v>376</v>
      </c>
      <c r="H68" s="41">
        <f>I62+I63+I65+I66+SUM(I64:I64)</f>
        <v>29779.87</v>
      </c>
      <c r="I68" s="41"/>
      <c r="J68" s="41">
        <f>K62+K63+K65+K66+SUM(K64:K64)</f>
        <v>287311.53999999998</v>
      </c>
      <c r="K68" s="41"/>
      <c r="O68" s="28">
        <f>I62+I63+I65+I66+SUM(I64:I64)</f>
        <v>29779.87</v>
      </c>
      <c r="P68" s="28">
        <f>K62+K63+K65+K66+SUM(K64:K64)</f>
        <v>287311.53999999998</v>
      </c>
    </row>
    <row r="70" spans="1:29" ht="42.75" x14ac:dyDescent="0.2">
      <c r="A70" s="18">
        <v>5</v>
      </c>
      <c r="B70" s="18" t="str">
        <f>Source!F42</f>
        <v>3.15-176-2</v>
      </c>
      <c r="C70" s="18" t="s">
        <v>63</v>
      </c>
      <c r="D70" s="19" t="str">
        <f>Source!H42</f>
        <v>100 м2</v>
      </c>
      <c r="E70" s="17">
        <f>Source!I42</f>
        <v>12</v>
      </c>
      <c r="F70" s="21"/>
      <c r="G70" s="20"/>
      <c r="H70" s="17"/>
      <c r="I70" s="21"/>
      <c r="J70" s="17"/>
      <c r="K70" s="21"/>
      <c r="Q70">
        <f>Source!X42</f>
        <v>6894.89</v>
      </c>
      <c r="R70">
        <f>Source!X43</f>
        <v>197492.4</v>
      </c>
      <c r="S70">
        <f>Source!Y42</f>
        <v>4412.7299999999996</v>
      </c>
      <c r="T70">
        <f>Source!Y43</f>
        <v>97556.49</v>
      </c>
      <c r="U70">
        <f>ROUND((175/100)*ROUND(Source!R42, 2), 2)</f>
        <v>49.61</v>
      </c>
      <c r="V70">
        <f>ROUND((160/100)*ROUND(Source!R43, 2), 2)</f>
        <v>1565.38</v>
      </c>
      <c r="AC70">
        <v>0</v>
      </c>
    </row>
    <row r="71" spans="1:29" x14ac:dyDescent="0.2">
      <c r="C71" s="29" t="str">
        <f>"Объем: "&amp;Source!I42&amp;"=1200/"&amp;"100"</f>
        <v>Объем: 12=1200/100</v>
      </c>
    </row>
    <row r="72" spans="1:29" ht="14.25" x14ac:dyDescent="0.2">
      <c r="A72" s="18"/>
      <c r="B72" s="18"/>
      <c r="C72" s="18" t="s">
        <v>370</v>
      </c>
      <c r="D72" s="19"/>
      <c r="E72" s="17"/>
      <c r="F72" s="21">
        <f>Source!AO42</f>
        <v>499.63</v>
      </c>
      <c r="G72" s="20" t="str">
        <f>Source!DG42</f>
        <v>)*1,15</v>
      </c>
      <c r="H72" s="17">
        <f>Source!AV43</f>
        <v>1</v>
      </c>
      <c r="I72" s="21">
        <f>Source!S42</f>
        <v>6894.89</v>
      </c>
      <c r="J72" s="17">
        <f>IF(Source!BA43&lt;&gt; 0, Source!BA43, 1)</f>
        <v>34.51</v>
      </c>
      <c r="K72" s="21">
        <f>Source!S43</f>
        <v>237942.65</v>
      </c>
    </row>
    <row r="73" spans="1:29" ht="14.25" x14ac:dyDescent="0.2">
      <c r="A73" s="18"/>
      <c r="B73" s="18"/>
      <c r="C73" s="18" t="s">
        <v>377</v>
      </c>
      <c r="D73" s="19"/>
      <c r="E73" s="17"/>
      <c r="F73" s="21">
        <f>Source!AM42</f>
        <v>12.47</v>
      </c>
      <c r="G73" s="20" t="str">
        <f>Source!DE42</f>
        <v>)*1,25</v>
      </c>
      <c r="H73" s="17">
        <f>Source!AV43</f>
        <v>1</v>
      </c>
      <c r="I73" s="21">
        <f>Source!Q42</f>
        <v>187.05</v>
      </c>
      <c r="J73" s="17">
        <f>IF(Source!BB43&lt;&gt; 0, Source!BB43, 1)</f>
        <v>12.85</v>
      </c>
      <c r="K73" s="21">
        <f>Source!Q43</f>
        <v>2403.59</v>
      </c>
    </row>
    <row r="74" spans="1:29" ht="14.25" x14ac:dyDescent="0.2">
      <c r="A74" s="18"/>
      <c r="B74" s="18"/>
      <c r="C74" s="18" t="s">
        <v>378</v>
      </c>
      <c r="D74" s="19"/>
      <c r="E74" s="17"/>
      <c r="F74" s="21">
        <f>Source!AN42</f>
        <v>1.89</v>
      </c>
      <c r="G74" s="20" t="str">
        <f>Source!DF42</f>
        <v>)*1,25</v>
      </c>
      <c r="H74" s="17">
        <f>Source!AV43</f>
        <v>1</v>
      </c>
      <c r="I74" s="30">
        <f>Source!R42</f>
        <v>28.35</v>
      </c>
      <c r="J74" s="17">
        <f>IF(Source!BS43&lt;&gt; 0, Source!BS43, 1)</f>
        <v>34.51</v>
      </c>
      <c r="K74" s="30">
        <f>Source!R43</f>
        <v>978.36</v>
      </c>
    </row>
    <row r="75" spans="1:29" ht="14.25" x14ac:dyDescent="0.2">
      <c r="A75" s="18"/>
      <c r="B75" s="18"/>
      <c r="C75" s="18" t="s">
        <v>380</v>
      </c>
      <c r="D75" s="19"/>
      <c r="E75" s="17"/>
      <c r="F75" s="21">
        <f>Source!AL42</f>
        <v>799.49</v>
      </c>
      <c r="G75" s="20" t="str">
        <f>Source!DD42</f>
        <v/>
      </c>
      <c r="H75" s="17">
        <f>Source!AW43</f>
        <v>1</v>
      </c>
      <c r="I75" s="21">
        <f>Source!P42</f>
        <v>9593.8799999999992</v>
      </c>
      <c r="J75" s="17">
        <f>IF(Source!BC43&lt;&gt; 0, Source!BC43, 1)</f>
        <v>3</v>
      </c>
      <c r="K75" s="21">
        <f>Source!P43</f>
        <v>28781.64</v>
      </c>
    </row>
    <row r="76" spans="1:29" ht="128.25" x14ac:dyDescent="0.2">
      <c r="A76" s="18" t="s">
        <v>67</v>
      </c>
      <c r="B76" s="18" t="str">
        <f>Source!F44</f>
        <v>1.1-1-2841</v>
      </c>
      <c r="C76" s="18" t="s">
        <v>37</v>
      </c>
      <c r="D76" s="19" t="str">
        <f>Source!H44</f>
        <v>т</v>
      </c>
      <c r="E76" s="17">
        <f>Source!I44</f>
        <v>0.24</v>
      </c>
      <c r="F76" s="21">
        <f>Source!AK44</f>
        <v>62838.21</v>
      </c>
      <c r="G76" s="31" t="s">
        <v>3</v>
      </c>
      <c r="H76" s="17">
        <f>Source!AW45</f>
        <v>1</v>
      </c>
      <c r="I76" s="21">
        <f>Source!O44</f>
        <v>15081.17</v>
      </c>
      <c r="J76" s="17">
        <f>IF(Source!BC45&lt;&gt; 0, Source!BC45, 1)</f>
        <v>9.1</v>
      </c>
      <c r="K76" s="21">
        <f>Source!O45</f>
        <v>137238.65</v>
      </c>
      <c r="Q76">
        <f>Source!X44</f>
        <v>0</v>
      </c>
      <c r="R76">
        <f>Source!X45</f>
        <v>0</v>
      </c>
      <c r="S76">
        <f>Source!Y44</f>
        <v>0</v>
      </c>
      <c r="T76">
        <f>Source!Y45</f>
        <v>0</v>
      </c>
      <c r="U76">
        <f>ROUND((175/100)*ROUND(Source!R44, 2), 2)</f>
        <v>0</v>
      </c>
      <c r="V76">
        <f>ROUND((160/100)*ROUND(Source!R45, 2), 2)</f>
        <v>0</v>
      </c>
      <c r="AC76">
        <v>3</v>
      </c>
    </row>
    <row r="77" spans="1:29" ht="213.75" x14ac:dyDescent="0.2">
      <c r="A77" s="18" t="s">
        <v>68</v>
      </c>
      <c r="B77" s="18" t="str">
        <f>Source!F46</f>
        <v>1.1-1-3932</v>
      </c>
      <c r="C77" s="18" t="s">
        <v>345</v>
      </c>
      <c r="D77" s="19" t="str">
        <f>Source!H46</f>
        <v>кг</v>
      </c>
      <c r="E77" s="17">
        <f>Source!I46</f>
        <v>360</v>
      </c>
      <c r="F77" s="21">
        <f>Source!AK46</f>
        <v>108.25</v>
      </c>
      <c r="G77" s="31" t="s">
        <v>3</v>
      </c>
      <c r="H77" s="17">
        <f>Source!AW47</f>
        <v>1</v>
      </c>
      <c r="I77" s="21">
        <f>Source!O46</f>
        <v>38970</v>
      </c>
      <c r="J77" s="17">
        <f>IF(Source!BC47&lt;&gt; 0, Source!BC47, 1)</f>
        <v>5.26</v>
      </c>
      <c r="K77" s="21">
        <f>Source!O47</f>
        <v>204982.2</v>
      </c>
      <c r="Q77">
        <f>Source!X46</f>
        <v>0</v>
      </c>
      <c r="R77">
        <f>Source!X47</f>
        <v>0</v>
      </c>
      <c r="S77">
        <f>Source!Y46</f>
        <v>0</v>
      </c>
      <c r="T77">
        <f>Source!Y47</f>
        <v>0</v>
      </c>
      <c r="U77">
        <f>ROUND((175/100)*ROUND(Source!R46, 2), 2)</f>
        <v>0</v>
      </c>
      <c r="V77">
        <f>ROUND((160/100)*ROUND(Source!R47, 2), 2)</f>
        <v>0</v>
      </c>
      <c r="AC77">
        <v>3</v>
      </c>
    </row>
    <row r="78" spans="1:29" ht="14.25" x14ac:dyDescent="0.2">
      <c r="A78" s="18"/>
      <c r="B78" s="18"/>
      <c r="C78" s="18" t="s">
        <v>371</v>
      </c>
      <c r="D78" s="19" t="s">
        <v>372</v>
      </c>
      <c r="E78" s="17">
        <f>Source!DN43</f>
        <v>100</v>
      </c>
      <c r="F78" s="21"/>
      <c r="G78" s="20"/>
      <c r="H78" s="17"/>
      <c r="I78" s="21">
        <f>SUM(Q70:Q77)</f>
        <v>6894.89</v>
      </c>
      <c r="J78" s="17">
        <f>Source!BZ43</f>
        <v>83</v>
      </c>
      <c r="K78" s="21">
        <f>SUM(R70:R77)</f>
        <v>197492.4</v>
      </c>
    </row>
    <row r="79" spans="1:29" ht="14.25" x14ac:dyDescent="0.2">
      <c r="A79" s="18"/>
      <c r="B79" s="18"/>
      <c r="C79" s="18" t="s">
        <v>373</v>
      </c>
      <c r="D79" s="19" t="s">
        <v>372</v>
      </c>
      <c r="E79" s="17">
        <f>Source!DO43</f>
        <v>64</v>
      </c>
      <c r="F79" s="21"/>
      <c r="G79" s="20"/>
      <c r="H79" s="17"/>
      <c r="I79" s="21">
        <f>SUM(S70:S78)</f>
        <v>4412.7299999999996</v>
      </c>
      <c r="J79" s="17">
        <f>Source!CA43</f>
        <v>41</v>
      </c>
      <c r="K79" s="21">
        <f>SUM(T70:T78)</f>
        <v>97556.49</v>
      </c>
    </row>
    <row r="80" spans="1:29" ht="14.25" x14ac:dyDescent="0.2">
      <c r="A80" s="18"/>
      <c r="B80" s="18"/>
      <c r="C80" s="18" t="s">
        <v>379</v>
      </c>
      <c r="D80" s="19" t="s">
        <v>372</v>
      </c>
      <c r="E80" s="17">
        <f>175</f>
        <v>175</v>
      </c>
      <c r="F80" s="21"/>
      <c r="G80" s="20"/>
      <c r="H80" s="17"/>
      <c r="I80" s="21">
        <f>SUM(U70:U79)</f>
        <v>49.61</v>
      </c>
      <c r="J80" s="17">
        <f>160</f>
        <v>160</v>
      </c>
      <c r="K80" s="21">
        <f>SUM(V70:V79)</f>
        <v>1565.38</v>
      </c>
    </row>
    <row r="81" spans="1:29" ht="14.25" x14ac:dyDescent="0.2">
      <c r="A81" s="22"/>
      <c r="B81" s="22"/>
      <c r="C81" s="22" t="s">
        <v>374</v>
      </c>
      <c r="D81" s="23" t="s">
        <v>375</v>
      </c>
      <c r="E81" s="24">
        <f>Source!AQ42</f>
        <v>43.56</v>
      </c>
      <c r="F81" s="25"/>
      <c r="G81" s="26" t="str">
        <f>Source!DI42</f>
        <v>)*1,15</v>
      </c>
      <c r="H81" s="24">
        <f>Source!AV43</f>
        <v>1</v>
      </c>
      <c r="I81" s="25">
        <f>Source!U42</f>
        <v>601.12800000000004</v>
      </c>
      <c r="J81" s="24"/>
      <c r="K81" s="25"/>
    </row>
    <row r="82" spans="1:29" ht="15" x14ac:dyDescent="0.25">
      <c r="C82" s="27" t="s">
        <v>376</v>
      </c>
      <c r="H82" s="41">
        <f>I72+I73+I75+I78+I79+I80+SUM(I76:I77)</f>
        <v>82084.22</v>
      </c>
      <c r="I82" s="41"/>
      <c r="J82" s="41">
        <f>K72+K73+K75+K78+K79+K80+SUM(K76:K77)</f>
        <v>907963</v>
      </c>
      <c r="K82" s="41"/>
      <c r="O82" s="28">
        <f>I72+I73+I75+I78+I79+I80+SUM(I76:I77)</f>
        <v>82084.22</v>
      </c>
      <c r="P82" s="28">
        <f>K72+K73+K75+K78+K79+K80+SUM(K76:K77)</f>
        <v>907963</v>
      </c>
    </row>
    <row r="85" spans="1:29" ht="15" x14ac:dyDescent="0.25">
      <c r="A85" s="35" t="str">
        <f>CONCATENATE("Итого по разделу: ",IF(Source!G49&lt;&gt;"Новый раздел", Source!G49, ""))</f>
        <v>Итого по разделу: Стены</v>
      </c>
      <c r="B85" s="35"/>
      <c r="C85" s="35"/>
      <c r="D85" s="35"/>
      <c r="E85" s="35"/>
      <c r="F85" s="35"/>
      <c r="G85" s="35"/>
      <c r="H85" s="36">
        <f>SUM(O27:O84)</f>
        <v>151375.49</v>
      </c>
      <c r="I85" s="40"/>
      <c r="J85" s="36">
        <f>SUM(P27:P84)</f>
        <v>2052627.18</v>
      </c>
      <c r="K85" s="40"/>
    </row>
    <row r="86" spans="1:29" hidden="1" x14ac:dyDescent="0.2">
      <c r="A86" t="s">
        <v>381</v>
      </c>
      <c r="I86">
        <f>SUM(W27:W85)</f>
        <v>0</v>
      </c>
      <c r="J86">
        <f>SUM(X27:X85)</f>
        <v>0</v>
      </c>
    </row>
    <row r="87" spans="1:29" hidden="1" x14ac:dyDescent="0.2">
      <c r="A87" t="s">
        <v>382</v>
      </c>
      <c r="I87">
        <f>SUM(Y27:Y86)</f>
        <v>0</v>
      </c>
      <c r="J87">
        <f>SUM(Z27:Z86)</f>
        <v>0</v>
      </c>
    </row>
    <row r="89" spans="1:29" ht="16.5" x14ac:dyDescent="0.25">
      <c r="A89" s="42" t="str">
        <f>CONCATENATE("Раздел: ",IF(Source!G79&lt;&gt;"Новый раздел", Source!G79, ""))</f>
        <v>Раздел: Полы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</row>
    <row r="91" spans="1:29" ht="15" x14ac:dyDescent="0.25">
      <c r="B91" s="43" t="str">
        <f>Source!G83</f>
        <v>Демонтаж</v>
      </c>
      <c r="C91" s="43"/>
      <c r="D91" s="43"/>
      <c r="E91" s="43"/>
      <c r="F91" s="43"/>
      <c r="G91" s="43"/>
      <c r="H91" s="43"/>
      <c r="I91" s="43"/>
      <c r="J91" s="43"/>
    </row>
    <row r="92" spans="1:29" ht="28.5" x14ac:dyDescent="0.2">
      <c r="A92" s="18">
        <v>6</v>
      </c>
      <c r="B92" s="18" t="str">
        <f>Source!F86</f>
        <v>6.57-2-7</v>
      </c>
      <c r="C92" s="18" t="s">
        <v>136</v>
      </c>
      <c r="D92" s="19" t="str">
        <f>Source!H86</f>
        <v>100 м2 покрытия</v>
      </c>
      <c r="E92" s="17">
        <f>Source!I86</f>
        <v>2.2999999999999998</v>
      </c>
      <c r="F92" s="21"/>
      <c r="G92" s="20"/>
      <c r="H92" s="17"/>
      <c r="I92" s="21"/>
      <c r="J92" s="17"/>
      <c r="K92" s="21"/>
      <c r="Q92">
        <f>Source!X86</f>
        <v>862.39</v>
      </c>
      <c r="R92">
        <f>Source!X87</f>
        <v>26041</v>
      </c>
      <c r="S92">
        <f>Source!Y86</f>
        <v>592.89</v>
      </c>
      <c r="T92">
        <f>Source!Y87</f>
        <v>15252.59</v>
      </c>
      <c r="U92">
        <f>ROUND((175/100)*ROUND(Source!R86, 2), 2)</f>
        <v>43.87</v>
      </c>
      <c r="V92">
        <f>ROUND((160/100)*ROUND(Source!R87, 2), 2)</f>
        <v>1384.27</v>
      </c>
      <c r="AC92">
        <v>0</v>
      </c>
    </row>
    <row r="93" spans="1:29" x14ac:dyDescent="0.2">
      <c r="C93" s="29" t="str">
        <f>"Объем: "&amp;Source!I86&amp;"=230/"&amp;"100"</f>
        <v>Объем: 2,3=230/100</v>
      </c>
    </row>
    <row r="94" spans="1:29" ht="14.25" x14ac:dyDescent="0.2">
      <c r="A94" s="18"/>
      <c r="B94" s="18"/>
      <c r="C94" s="18" t="s">
        <v>370</v>
      </c>
      <c r="D94" s="19"/>
      <c r="E94" s="17"/>
      <c r="F94" s="21">
        <f>Source!AO86</f>
        <v>781.15</v>
      </c>
      <c r="G94" s="20" t="str">
        <f>Source!DG86</f>
        <v>)*0,6</v>
      </c>
      <c r="H94" s="17">
        <f>Source!AV87</f>
        <v>1</v>
      </c>
      <c r="I94" s="21">
        <f>Source!S86</f>
        <v>1077.99</v>
      </c>
      <c r="J94" s="17">
        <f>IF(Source!BA87&lt;&gt; 0, Source!BA87, 1)</f>
        <v>34.51</v>
      </c>
      <c r="K94" s="21">
        <f>Source!S87</f>
        <v>37201.43</v>
      </c>
    </row>
    <row r="95" spans="1:29" ht="14.25" x14ac:dyDescent="0.2">
      <c r="A95" s="18"/>
      <c r="B95" s="18"/>
      <c r="C95" s="18" t="s">
        <v>377</v>
      </c>
      <c r="D95" s="19"/>
      <c r="E95" s="17"/>
      <c r="F95" s="21">
        <f>Source!AM86</f>
        <v>50.37</v>
      </c>
      <c r="G95" s="20" t="str">
        <f>Source!DE86</f>
        <v>)*0,6</v>
      </c>
      <c r="H95" s="17">
        <f>Source!AV87</f>
        <v>1</v>
      </c>
      <c r="I95" s="21">
        <f>Source!Q86</f>
        <v>69.510000000000005</v>
      </c>
      <c r="J95" s="17">
        <f>IF(Source!BB87&lt;&gt; 0, Source!BB87, 1)</f>
        <v>18.989999999999998</v>
      </c>
      <c r="K95" s="21">
        <f>Source!Q87</f>
        <v>1319.99</v>
      </c>
    </row>
    <row r="96" spans="1:29" ht="14.25" x14ac:dyDescent="0.2">
      <c r="A96" s="18"/>
      <c r="B96" s="18"/>
      <c r="C96" s="18" t="s">
        <v>378</v>
      </c>
      <c r="D96" s="19"/>
      <c r="E96" s="17"/>
      <c r="F96" s="21">
        <f>Source!AN86</f>
        <v>18.170000000000002</v>
      </c>
      <c r="G96" s="20" t="str">
        <f>Source!DF86</f>
        <v>)*0,6</v>
      </c>
      <c r="H96" s="17">
        <f>Source!AV87</f>
        <v>1</v>
      </c>
      <c r="I96" s="30">
        <f>Source!R86</f>
        <v>25.07</v>
      </c>
      <c r="J96" s="17">
        <f>IF(Source!BS87&lt;&gt; 0, Source!BS87, 1)</f>
        <v>34.51</v>
      </c>
      <c r="K96" s="30">
        <f>Source!R87</f>
        <v>865.17</v>
      </c>
    </row>
    <row r="97" spans="1:29" ht="14.25" x14ac:dyDescent="0.2">
      <c r="A97" s="18"/>
      <c r="B97" s="18"/>
      <c r="C97" s="18" t="s">
        <v>371</v>
      </c>
      <c r="D97" s="19" t="s">
        <v>372</v>
      </c>
      <c r="E97" s="17">
        <f>Source!DN87</f>
        <v>80</v>
      </c>
      <c r="F97" s="21"/>
      <c r="G97" s="20"/>
      <c r="H97" s="17"/>
      <c r="I97" s="21">
        <f>SUM(Q92:Q96)</f>
        <v>862.39</v>
      </c>
      <c r="J97" s="17">
        <f>Source!BZ87</f>
        <v>70</v>
      </c>
      <c r="K97" s="21">
        <f>SUM(R92:R96)</f>
        <v>26041</v>
      </c>
    </row>
    <row r="98" spans="1:29" ht="14.25" x14ac:dyDescent="0.2">
      <c r="A98" s="18"/>
      <c r="B98" s="18"/>
      <c r="C98" s="18" t="s">
        <v>373</v>
      </c>
      <c r="D98" s="19" t="s">
        <v>372</v>
      </c>
      <c r="E98" s="17">
        <f>Source!DO87</f>
        <v>55</v>
      </c>
      <c r="F98" s="21"/>
      <c r="G98" s="20"/>
      <c r="H98" s="17"/>
      <c r="I98" s="21">
        <f>SUM(S92:S97)</f>
        <v>592.89</v>
      </c>
      <c r="J98" s="17">
        <f>Source!CA87</f>
        <v>41</v>
      </c>
      <c r="K98" s="21">
        <f>SUM(T92:T97)</f>
        <v>15252.59</v>
      </c>
    </row>
    <row r="99" spans="1:29" ht="14.25" x14ac:dyDescent="0.2">
      <c r="A99" s="18"/>
      <c r="B99" s="18"/>
      <c r="C99" s="18" t="s">
        <v>379</v>
      </c>
      <c r="D99" s="19" t="s">
        <v>372</v>
      </c>
      <c r="E99" s="17">
        <f>175</f>
        <v>175</v>
      </c>
      <c r="F99" s="21"/>
      <c r="G99" s="20"/>
      <c r="H99" s="17"/>
      <c r="I99" s="21">
        <f>SUM(U92:U98)</f>
        <v>43.87</v>
      </c>
      <c r="J99" s="17">
        <f>160</f>
        <v>160</v>
      </c>
      <c r="K99" s="21">
        <f>SUM(V92:V98)</f>
        <v>1384.27</v>
      </c>
    </row>
    <row r="100" spans="1:29" ht="14.25" x14ac:dyDescent="0.2">
      <c r="A100" s="22"/>
      <c r="B100" s="22"/>
      <c r="C100" s="22" t="s">
        <v>374</v>
      </c>
      <c r="D100" s="23" t="s">
        <v>375</v>
      </c>
      <c r="E100" s="24">
        <f>Source!AQ86</f>
        <v>69.87</v>
      </c>
      <c r="F100" s="25"/>
      <c r="G100" s="26" t="str">
        <f>Source!DI86</f>
        <v>)*0,6</v>
      </c>
      <c r="H100" s="24">
        <f>Source!AV87</f>
        <v>1</v>
      </c>
      <c r="I100" s="25">
        <f>Source!U86</f>
        <v>96.420600000000007</v>
      </c>
      <c r="J100" s="24"/>
      <c r="K100" s="25"/>
    </row>
    <row r="101" spans="1:29" ht="15" x14ac:dyDescent="0.25">
      <c r="C101" s="27" t="s">
        <v>376</v>
      </c>
      <c r="H101" s="41">
        <f>I94+I95+I97+I98+I99+0</f>
        <v>2646.6499999999996</v>
      </c>
      <c r="I101" s="41"/>
      <c r="J101" s="41">
        <f>K94+K95+K97+K98+K99+0</f>
        <v>81199.28</v>
      </c>
      <c r="K101" s="41"/>
      <c r="O101" s="28">
        <f>I94+I95+I97+I98+I99+0</f>
        <v>2646.6499999999996</v>
      </c>
      <c r="P101" s="28">
        <f>K94+K95+K97+K98+K99+0</f>
        <v>81199.28</v>
      </c>
    </row>
    <row r="103" spans="1:29" ht="42.75" x14ac:dyDescent="0.2">
      <c r="A103" s="18">
        <v>7</v>
      </c>
      <c r="B103" s="18" t="str">
        <f>Source!F88</f>
        <v>6.57-3-1</v>
      </c>
      <c r="C103" s="18" t="s">
        <v>144</v>
      </c>
      <c r="D103" s="19" t="str">
        <f>Source!H88</f>
        <v>100 м плинтусов</v>
      </c>
      <c r="E103" s="17">
        <f>Source!I88</f>
        <v>0.9</v>
      </c>
      <c r="F103" s="21"/>
      <c r="G103" s="20"/>
      <c r="H103" s="17"/>
      <c r="I103" s="21"/>
      <c r="J103" s="17"/>
      <c r="K103" s="21"/>
      <c r="Q103">
        <f>Source!X88</f>
        <v>27.74</v>
      </c>
      <c r="R103">
        <f>Source!X89</f>
        <v>837.77</v>
      </c>
      <c r="S103">
        <f>Source!Y88</f>
        <v>19.07</v>
      </c>
      <c r="T103">
        <f>Source!Y89</f>
        <v>490.69</v>
      </c>
      <c r="U103">
        <f>ROUND((175/100)*ROUND(Source!R88, 2), 2)</f>
        <v>0</v>
      </c>
      <c r="V103">
        <f>ROUND((160/100)*ROUND(Source!R89, 2), 2)</f>
        <v>0</v>
      </c>
      <c r="AC103">
        <v>0</v>
      </c>
    </row>
    <row r="104" spans="1:29" x14ac:dyDescent="0.2">
      <c r="C104" s="29" t="str">
        <f>"Объем: "&amp;Source!I88&amp;"=90/"&amp;"100"</f>
        <v>Объем: 0,9=90/100</v>
      </c>
    </row>
    <row r="105" spans="1:29" ht="14.25" x14ac:dyDescent="0.2">
      <c r="A105" s="18"/>
      <c r="B105" s="18"/>
      <c r="C105" s="18" t="s">
        <v>370</v>
      </c>
      <c r="D105" s="19"/>
      <c r="E105" s="17"/>
      <c r="F105" s="21">
        <f>Source!AO88</f>
        <v>38.53</v>
      </c>
      <c r="G105" s="20" t="str">
        <f>Source!DG88</f>
        <v/>
      </c>
      <c r="H105" s="17">
        <f>Source!AV89</f>
        <v>1</v>
      </c>
      <c r="I105" s="21">
        <f>Source!S88</f>
        <v>34.68</v>
      </c>
      <c r="J105" s="17">
        <f>IF(Source!BA89&lt;&gt; 0, Source!BA89, 1)</f>
        <v>34.51</v>
      </c>
      <c r="K105" s="21">
        <f>Source!S89</f>
        <v>1196.81</v>
      </c>
    </row>
    <row r="106" spans="1:29" ht="14.25" x14ac:dyDescent="0.2">
      <c r="A106" s="18"/>
      <c r="B106" s="18"/>
      <c r="C106" s="18" t="s">
        <v>371</v>
      </c>
      <c r="D106" s="19" t="s">
        <v>372</v>
      </c>
      <c r="E106" s="17">
        <f>Source!DN89</f>
        <v>80</v>
      </c>
      <c r="F106" s="21"/>
      <c r="G106" s="20"/>
      <c r="H106" s="17"/>
      <c r="I106" s="21">
        <f>SUM(Q103:Q105)</f>
        <v>27.74</v>
      </c>
      <c r="J106" s="17">
        <f>Source!BZ89</f>
        <v>70</v>
      </c>
      <c r="K106" s="21">
        <f>SUM(R103:R105)</f>
        <v>837.77</v>
      </c>
    </row>
    <row r="107" spans="1:29" ht="14.25" x14ac:dyDescent="0.2">
      <c r="A107" s="18"/>
      <c r="B107" s="18"/>
      <c r="C107" s="18" t="s">
        <v>373</v>
      </c>
      <c r="D107" s="19" t="s">
        <v>372</v>
      </c>
      <c r="E107" s="17">
        <f>Source!DO89</f>
        <v>55</v>
      </c>
      <c r="F107" s="21"/>
      <c r="G107" s="20"/>
      <c r="H107" s="17"/>
      <c r="I107" s="21">
        <f>SUM(S103:S106)</f>
        <v>19.07</v>
      </c>
      <c r="J107" s="17">
        <f>Source!CA89</f>
        <v>41</v>
      </c>
      <c r="K107" s="21">
        <f>SUM(T103:T106)</f>
        <v>490.69</v>
      </c>
    </row>
    <row r="108" spans="1:29" ht="14.25" x14ac:dyDescent="0.2">
      <c r="A108" s="22"/>
      <c r="B108" s="22"/>
      <c r="C108" s="22" t="s">
        <v>374</v>
      </c>
      <c r="D108" s="23" t="s">
        <v>375</v>
      </c>
      <c r="E108" s="24">
        <f>Source!AQ88</f>
        <v>3.77</v>
      </c>
      <c r="F108" s="25"/>
      <c r="G108" s="26" t="str">
        <f>Source!DI88</f>
        <v/>
      </c>
      <c r="H108" s="24">
        <f>Source!AV89</f>
        <v>1</v>
      </c>
      <c r="I108" s="25">
        <f>Source!U88</f>
        <v>3.3930000000000002</v>
      </c>
      <c r="J108" s="24"/>
      <c r="K108" s="25"/>
    </row>
    <row r="109" spans="1:29" ht="15" x14ac:dyDescent="0.25">
      <c r="C109" s="27" t="s">
        <v>376</v>
      </c>
      <c r="H109" s="41">
        <f>I105+I106+I107+0</f>
        <v>81.490000000000009</v>
      </c>
      <c r="I109" s="41"/>
      <c r="J109" s="41">
        <f>K105+K106+K107+0</f>
        <v>2525.27</v>
      </c>
      <c r="K109" s="41"/>
      <c r="O109" s="28">
        <f>I105+I106+I107+0</f>
        <v>81.490000000000009</v>
      </c>
      <c r="P109" s="28">
        <f>K105+K106+K107+0</f>
        <v>2525.27</v>
      </c>
    </row>
    <row r="112" spans="1:29" ht="15" x14ac:dyDescent="0.25">
      <c r="B112" s="43" t="str">
        <f>Source!G90</f>
        <v>Монтаж</v>
      </c>
      <c r="C112" s="43"/>
      <c r="D112" s="43"/>
      <c r="E112" s="43"/>
      <c r="F112" s="43"/>
      <c r="G112" s="43"/>
      <c r="H112" s="43"/>
      <c r="I112" s="43"/>
      <c r="J112" s="43"/>
    </row>
    <row r="113" spans="1:29" ht="57" x14ac:dyDescent="0.2">
      <c r="A113" s="18">
        <v>8</v>
      </c>
      <c r="B113" s="18" t="str">
        <f>Source!F91</f>
        <v>3.8-41-1</v>
      </c>
      <c r="C113" s="18" t="s">
        <v>149</v>
      </c>
      <c r="D113" s="19" t="str">
        <f>Source!H91</f>
        <v>100 м2</v>
      </c>
      <c r="E113" s="17">
        <f>Source!I91</f>
        <v>0.15</v>
      </c>
      <c r="F113" s="21"/>
      <c r="G113" s="20"/>
      <c r="H113" s="17"/>
      <c r="I113" s="21"/>
      <c r="J113" s="17"/>
      <c r="K113" s="21"/>
      <c r="Q113">
        <f>Source!X91</f>
        <v>167.02</v>
      </c>
      <c r="R113">
        <f>Source!X92</f>
        <v>4750.4799999999996</v>
      </c>
      <c r="S113">
        <f>Source!Y91</f>
        <v>128.47999999999999</v>
      </c>
      <c r="T113">
        <f>Source!Y92</f>
        <v>2596.9299999999998</v>
      </c>
      <c r="U113">
        <f>ROUND((175/100)*ROUND(Source!R91, 2), 2)</f>
        <v>2.64</v>
      </c>
      <c r="V113">
        <f>ROUND((160/100)*ROUND(Source!R92, 2), 2)</f>
        <v>83.38</v>
      </c>
      <c r="AC113">
        <v>0</v>
      </c>
    </row>
    <row r="114" spans="1:29" x14ac:dyDescent="0.2">
      <c r="C114" s="29" t="str">
        <f>"Объем: "&amp;Source!I91&amp;"=15/"&amp;"100"</f>
        <v>Объем: 0,15=15/100</v>
      </c>
    </row>
    <row r="115" spans="1:29" ht="14.25" x14ac:dyDescent="0.2">
      <c r="A115" s="18"/>
      <c r="B115" s="18"/>
      <c r="C115" s="18" t="s">
        <v>370</v>
      </c>
      <c r="D115" s="19"/>
      <c r="E115" s="17"/>
      <c r="F115" s="21">
        <f>Source!AO91</f>
        <v>1064.01</v>
      </c>
      <c r="G115" s="20" t="str">
        <f>Source!DG91</f>
        <v>)*1,15</v>
      </c>
      <c r="H115" s="17">
        <f>Source!AV92</f>
        <v>1</v>
      </c>
      <c r="I115" s="21">
        <f>Source!S91</f>
        <v>183.54</v>
      </c>
      <c r="J115" s="17">
        <f>IF(Source!BA92&lt;&gt; 0, Source!BA92, 1)</f>
        <v>34.51</v>
      </c>
      <c r="K115" s="21">
        <f>Source!S92</f>
        <v>6333.97</v>
      </c>
    </row>
    <row r="116" spans="1:29" ht="14.25" x14ac:dyDescent="0.2">
      <c r="A116" s="18"/>
      <c r="B116" s="18"/>
      <c r="C116" s="18" t="s">
        <v>377</v>
      </c>
      <c r="D116" s="19"/>
      <c r="E116" s="17"/>
      <c r="F116" s="21">
        <f>Source!AM91</f>
        <v>9.41</v>
      </c>
      <c r="G116" s="20" t="str">
        <f>Source!DE91</f>
        <v>)*1,25</v>
      </c>
      <c r="H116" s="17">
        <f>Source!AV92</f>
        <v>1</v>
      </c>
      <c r="I116" s="21">
        <f>Source!Q91</f>
        <v>1.76</v>
      </c>
      <c r="J116" s="17">
        <f>IF(Source!BB92&lt;&gt; 0, Source!BB92, 1)</f>
        <v>33.43</v>
      </c>
      <c r="K116" s="21">
        <f>Source!Q92</f>
        <v>58.84</v>
      </c>
    </row>
    <row r="117" spans="1:29" ht="14.25" x14ac:dyDescent="0.2">
      <c r="A117" s="18"/>
      <c r="B117" s="18"/>
      <c r="C117" s="18" t="s">
        <v>378</v>
      </c>
      <c r="D117" s="19"/>
      <c r="E117" s="17"/>
      <c r="F117" s="21">
        <f>Source!AN91</f>
        <v>8.0500000000000007</v>
      </c>
      <c r="G117" s="20" t="str">
        <f>Source!DF91</f>
        <v>)*1,25</v>
      </c>
      <c r="H117" s="17">
        <f>Source!AV92</f>
        <v>1</v>
      </c>
      <c r="I117" s="30">
        <f>Source!R91</f>
        <v>1.51</v>
      </c>
      <c r="J117" s="17">
        <f>IF(Source!BS92&lt;&gt; 0, Source!BS92, 1)</f>
        <v>34.51</v>
      </c>
      <c r="K117" s="30">
        <f>Source!R92</f>
        <v>52.11</v>
      </c>
    </row>
    <row r="118" spans="1:29" ht="14.25" x14ac:dyDescent="0.2">
      <c r="A118" s="18"/>
      <c r="B118" s="18"/>
      <c r="C118" s="18" t="s">
        <v>380</v>
      </c>
      <c r="D118" s="19"/>
      <c r="E118" s="17"/>
      <c r="F118" s="21">
        <f>Source!AL91</f>
        <v>0.78</v>
      </c>
      <c r="G118" s="20" t="str">
        <f>Source!DD91</f>
        <v/>
      </c>
      <c r="H118" s="17">
        <f>Source!AW92</f>
        <v>1</v>
      </c>
      <c r="I118" s="21">
        <f>Source!P91</f>
        <v>0.12</v>
      </c>
      <c r="J118" s="17">
        <f>IF(Source!BC92&lt;&gt; 0, Source!BC92, 1)</f>
        <v>7.03</v>
      </c>
      <c r="K118" s="21">
        <f>Source!P92</f>
        <v>0.84</v>
      </c>
    </row>
    <row r="119" spans="1:29" ht="299.25" x14ac:dyDescent="0.2">
      <c r="A119" s="18" t="s">
        <v>153</v>
      </c>
      <c r="B119" s="18" t="str">
        <f>Source!F93</f>
        <v>1.3-2-97</v>
      </c>
      <c r="C119" s="18" t="s">
        <v>346</v>
      </c>
      <c r="D119" s="19" t="str">
        <f>Source!H93</f>
        <v>кг</v>
      </c>
      <c r="E119" s="17">
        <f>Source!I93</f>
        <v>46.8</v>
      </c>
      <c r="F119" s="21">
        <f>Source!AK93</f>
        <v>12.4</v>
      </c>
      <c r="G119" s="31" t="s">
        <v>3</v>
      </c>
      <c r="H119" s="17">
        <f>Source!AW94</f>
        <v>1</v>
      </c>
      <c r="I119" s="21">
        <f>Source!O93</f>
        <v>580.32000000000005</v>
      </c>
      <c r="J119" s="17">
        <f>IF(Source!BC94&lt;&gt; 0, Source!BC94, 1)</f>
        <v>4.72</v>
      </c>
      <c r="K119" s="21">
        <f>Source!O94</f>
        <v>2739.11</v>
      </c>
      <c r="Q119">
        <f>Source!X93</f>
        <v>0</v>
      </c>
      <c r="R119">
        <f>Source!X94</f>
        <v>0</v>
      </c>
      <c r="S119">
        <f>Source!Y93</f>
        <v>0</v>
      </c>
      <c r="T119">
        <f>Source!Y94</f>
        <v>0</v>
      </c>
      <c r="U119">
        <f>ROUND((175/100)*ROUND(Source!R93, 2), 2)</f>
        <v>0</v>
      </c>
      <c r="V119">
        <f>ROUND((160/100)*ROUND(Source!R94, 2), 2)</f>
        <v>0</v>
      </c>
      <c r="AC119">
        <v>3</v>
      </c>
    </row>
    <row r="120" spans="1:29" ht="14.25" x14ac:dyDescent="0.2">
      <c r="A120" s="18"/>
      <c r="B120" s="18"/>
      <c r="C120" s="18" t="s">
        <v>371</v>
      </c>
      <c r="D120" s="19" t="s">
        <v>372</v>
      </c>
      <c r="E120" s="17">
        <f>Source!DN92</f>
        <v>91</v>
      </c>
      <c r="F120" s="21"/>
      <c r="G120" s="20"/>
      <c r="H120" s="17"/>
      <c r="I120" s="21">
        <f>SUM(Q113:Q119)</f>
        <v>167.02</v>
      </c>
      <c r="J120" s="17">
        <f>Source!BZ92</f>
        <v>75</v>
      </c>
      <c r="K120" s="21">
        <f>SUM(R113:R119)</f>
        <v>4750.4799999999996</v>
      </c>
    </row>
    <row r="121" spans="1:29" ht="14.25" x14ac:dyDescent="0.2">
      <c r="A121" s="18"/>
      <c r="B121" s="18"/>
      <c r="C121" s="18" t="s">
        <v>373</v>
      </c>
      <c r="D121" s="19" t="s">
        <v>372</v>
      </c>
      <c r="E121" s="17">
        <f>Source!DO92</f>
        <v>70</v>
      </c>
      <c r="F121" s="21"/>
      <c r="G121" s="20"/>
      <c r="H121" s="17"/>
      <c r="I121" s="21">
        <f>SUM(S113:S120)</f>
        <v>128.47999999999999</v>
      </c>
      <c r="J121" s="17">
        <f>Source!CA92</f>
        <v>41</v>
      </c>
      <c r="K121" s="21">
        <f>SUM(T113:T120)</f>
        <v>2596.9299999999998</v>
      </c>
    </row>
    <row r="122" spans="1:29" ht="14.25" x14ac:dyDescent="0.2">
      <c r="A122" s="18"/>
      <c r="B122" s="18"/>
      <c r="C122" s="18" t="s">
        <v>379</v>
      </c>
      <c r="D122" s="19" t="s">
        <v>372</v>
      </c>
      <c r="E122" s="17">
        <f>175</f>
        <v>175</v>
      </c>
      <c r="F122" s="21"/>
      <c r="G122" s="20"/>
      <c r="H122" s="17"/>
      <c r="I122" s="21">
        <f>SUM(U113:U121)</f>
        <v>2.64</v>
      </c>
      <c r="J122" s="17">
        <f>160</f>
        <v>160</v>
      </c>
      <c r="K122" s="21">
        <f>SUM(V113:V121)</f>
        <v>83.38</v>
      </c>
    </row>
    <row r="123" spans="1:29" ht="14.25" x14ac:dyDescent="0.2">
      <c r="A123" s="22"/>
      <c r="B123" s="22"/>
      <c r="C123" s="22" t="s">
        <v>374</v>
      </c>
      <c r="D123" s="23" t="s">
        <v>375</v>
      </c>
      <c r="E123" s="24">
        <f>Source!AQ91</f>
        <v>85.24</v>
      </c>
      <c r="F123" s="25"/>
      <c r="G123" s="26" t="str">
        <f>Source!DI91</f>
        <v>)*1,15</v>
      </c>
      <c r="H123" s="24">
        <f>Source!AV92</f>
        <v>1</v>
      </c>
      <c r="I123" s="25">
        <f>Source!U91</f>
        <v>14.703899999999997</v>
      </c>
      <c r="J123" s="24"/>
      <c r="K123" s="25"/>
    </row>
    <row r="124" spans="1:29" ht="15" x14ac:dyDescent="0.25">
      <c r="C124" s="27" t="s">
        <v>376</v>
      </c>
      <c r="H124" s="41">
        <f>I115+I116+I118+I120+I121+I122+SUM(I119:I119)</f>
        <v>1063.8800000000001</v>
      </c>
      <c r="I124" s="41"/>
      <c r="J124" s="41">
        <f>K115+K116+K118+K120+K121+K122+SUM(K119:K119)</f>
        <v>16563.55</v>
      </c>
      <c r="K124" s="41"/>
      <c r="O124" s="28">
        <f>I115+I116+I118+I120+I121+I122+SUM(I119:I119)</f>
        <v>1063.8800000000001</v>
      </c>
      <c r="P124" s="28">
        <f>K115+K116+K118+K120+K121+K122+SUM(K119:K119)</f>
        <v>16563.55</v>
      </c>
    </row>
    <row r="126" spans="1:29" ht="57" x14ac:dyDescent="0.2">
      <c r="A126" s="18">
        <v>9</v>
      </c>
      <c r="B126" s="18" t="str">
        <f>Source!F95</f>
        <v>3.11-36-1</v>
      </c>
      <c r="C126" s="18" t="s">
        <v>158</v>
      </c>
      <c r="D126" s="19" t="str">
        <f>Source!H95</f>
        <v>100 м2</v>
      </c>
      <c r="E126" s="17">
        <f>Source!I95</f>
        <v>0.15</v>
      </c>
      <c r="F126" s="21"/>
      <c r="G126" s="20"/>
      <c r="H126" s="17"/>
      <c r="I126" s="21"/>
      <c r="J126" s="17"/>
      <c r="K126" s="21"/>
      <c r="Q126">
        <f>Source!X95</f>
        <v>177.06</v>
      </c>
      <c r="R126">
        <f>Source!X96</f>
        <v>5111.54</v>
      </c>
      <c r="S126">
        <f>Source!Y95</f>
        <v>119.18</v>
      </c>
      <c r="T126">
        <f>Source!Y96</f>
        <v>2408.89</v>
      </c>
      <c r="U126">
        <f>ROUND((175/100)*ROUND(Source!R95, 2), 2)</f>
        <v>3.89</v>
      </c>
      <c r="V126">
        <f>ROUND((160/100)*ROUND(Source!R96, 2), 2)</f>
        <v>122.58</v>
      </c>
      <c r="AC126">
        <v>0</v>
      </c>
    </row>
    <row r="127" spans="1:29" x14ac:dyDescent="0.2">
      <c r="C127" s="29" t="str">
        <f>"Объем: "&amp;Source!I95&amp;"=15/"&amp;"100"</f>
        <v>Объем: 0,15=15/100</v>
      </c>
    </row>
    <row r="128" spans="1:29" ht="14.25" x14ac:dyDescent="0.2">
      <c r="A128" s="18"/>
      <c r="B128" s="18"/>
      <c r="C128" s="18" t="s">
        <v>370</v>
      </c>
      <c r="D128" s="19"/>
      <c r="E128" s="17"/>
      <c r="F128" s="21">
        <f>Source!AO95</f>
        <v>986.98</v>
      </c>
      <c r="G128" s="20" t="str">
        <f>Source!DG95</f>
        <v>)*1,15</v>
      </c>
      <c r="H128" s="17">
        <f>Source!AV96</f>
        <v>1</v>
      </c>
      <c r="I128" s="21">
        <f>Source!S95</f>
        <v>170.25</v>
      </c>
      <c r="J128" s="17">
        <f>IF(Source!BA96&lt;&gt; 0, Source!BA96, 1)</f>
        <v>34.51</v>
      </c>
      <c r="K128" s="21">
        <f>Source!S96</f>
        <v>5875.33</v>
      </c>
    </row>
    <row r="129" spans="1:29" ht="14.25" x14ac:dyDescent="0.2">
      <c r="A129" s="18"/>
      <c r="B129" s="18"/>
      <c r="C129" s="18" t="s">
        <v>377</v>
      </c>
      <c r="D129" s="19"/>
      <c r="E129" s="17"/>
      <c r="F129" s="21">
        <f>Source!AM95</f>
        <v>81.709999999999994</v>
      </c>
      <c r="G129" s="20" t="str">
        <f>Source!DE95</f>
        <v>)*1,25</v>
      </c>
      <c r="H129" s="17">
        <f>Source!AV96</f>
        <v>1</v>
      </c>
      <c r="I129" s="21">
        <f>Source!Q95</f>
        <v>15.32</v>
      </c>
      <c r="J129" s="17">
        <f>IF(Source!BB96&lt;&gt; 0, Source!BB96, 1)</f>
        <v>12.79</v>
      </c>
      <c r="K129" s="21">
        <f>Source!Q96</f>
        <v>195.94</v>
      </c>
    </row>
    <row r="130" spans="1:29" ht="14.25" x14ac:dyDescent="0.2">
      <c r="A130" s="18"/>
      <c r="B130" s="18"/>
      <c r="C130" s="18" t="s">
        <v>378</v>
      </c>
      <c r="D130" s="19"/>
      <c r="E130" s="17"/>
      <c r="F130" s="21">
        <f>Source!AN95</f>
        <v>11.86</v>
      </c>
      <c r="G130" s="20" t="str">
        <f>Source!DF95</f>
        <v>)*1,25</v>
      </c>
      <c r="H130" s="17">
        <f>Source!AV96</f>
        <v>1</v>
      </c>
      <c r="I130" s="30">
        <f>Source!R95</f>
        <v>2.2200000000000002</v>
      </c>
      <c r="J130" s="17">
        <f>IF(Source!BS96&lt;&gt; 0, Source!BS96, 1)</f>
        <v>34.51</v>
      </c>
      <c r="K130" s="30">
        <f>Source!R96</f>
        <v>76.61</v>
      </c>
    </row>
    <row r="131" spans="1:29" ht="14.25" x14ac:dyDescent="0.2">
      <c r="A131" s="18"/>
      <c r="B131" s="18"/>
      <c r="C131" s="18" t="s">
        <v>380</v>
      </c>
      <c r="D131" s="19"/>
      <c r="E131" s="17"/>
      <c r="F131" s="21">
        <f>Source!AL95</f>
        <v>699.78</v>
      </c>
      <c r="G131" s="20" t="str">
        <f>Source!DD95</f>
        <v/>
      </c>
      <c r="H131" s="17">
        <f>Source!AW96</f>
        <v>1</v>
      </c>
      <c r="I131" s="21">
        <f>Source!P95</f>
        <v>104.97</v>
      </c>
      <c r="J131" s="17">
        <f>IF(Source!BC96&lt;&gt; 0, Source!BC96, 1)</f>
        <v>3.96</v>
      </c>
      <c r="K131" s="21">
        <f>Source!P96</f>
        <v>415.68</v>
      </c>
    </row>
    <row r="132" spans="1:29" ht="71.25" x14ac:dyDescent="0.2">
      <c r="A132" s="18" t="s">
        <v>162</v>
      </c>
      <c r="B132" s="18" t="str">
        <f>Source!F97</f>
        <v>1.3-2-138</v>
      </c>
      <c r="C132" s="18" t="s">
        <v>164</v>
      </c>
      <c r="D132" s="19" t="str">
        <f>Source!H97</f>
        <v>т</v>
      </c>
      <c r="E132" s="17">
        <f>Source!I97</f>
        <v>6.0000000000000001E-3</v>
      </c>
      <c r="F132" s="21">
        <f>Source!AK97</f>
        <v>27362.67</v>
      </c>
      <c r="G132" s="31" t="s">
        <v>3</v>
      </c>
      <c r="H132" s="17">
        <f>Source!AW98</f>
        <v>1</v>
      </c>
      <c r="I132" s="21">
        <f>Source!O97</f>
        <v>164.18</v>
      </c>
      <c r="J132" s="17">
        <f>IF(Source!BC98&lt;&gt; 0, Source!BC98, 1)</f>
        <v>3.34</v>
      </c>
      <c r="K132" s="21">
        <f>Source!O98</f>
        <v>548.36</v>
      </c>
      <c r="Q132">
        <f>Source!X97</f>
        <v>0</v>
      </c>
      <c r="R132">
        <f>Source!X98</f>
        <v>0</v>
      </c>
      <c r="S132">
        <f>Source!Y97</f>
        <v>0</v>
      </c>
      <c r="T132">
        <f>Source!Y98</f>
        <v>0</v>
      </c>
      <c r="U132">
        <f>ROUND((175/100)*ROUND(Source!R97, 2), 2)</f>
        <v>0</v>
      </c>
      <c r="V132">
        <f>ROUND((160/100)*ROUND(Source!R98, 2), 2)</f>
        <v>0</v>
      </c>
      <c r="AC132">
        <v>3</v>
      </c>
    </row>
    <row r="133" spans="1:29" ht="99.75" x14ac:dyDescent="0.2">
      <c r="A133" s="18" t="s">
        <v>166</v>
      </c>
      <c r="B133" s="18" t="str">
        <f>Source!F99</f>
        <v>1.3-2-167</v>
      </c>
      <c r="C133" s="18" t="s">
        <v>168</v>
      </c>
      <c r="D133" s="19" t="str">
        <f>Source!H99</f>
        <v>т</v>
      </c>
      <c r="E133" s="17">
        <f>Source!I99</f>
        <v>7.0499999999999993E-2</v>
      </c>
      <c r="F133" s="21">
        <f>Source!AK99</f>
        <v>3971.63</v>
      </c>
      <c r="G133" s="31" t="s">
        <v>3</v>
      </c>
      <c r="H133" s="17">
        <f>Source!AW100</f>
        <v>1</v>
      </c>
      <c r="I133" s="21">
        <f>Source!O99</f>
        <v>280</v>
      </c>
      <c r="J133" s="17">
        <f>IF(Source!BC100&lt;&gt; 0, Source!BC100, 1)</f>
        <v>3.16</v>
      </c>
      <c r="K133" s="21">
        <f>Source!O100</f>
        <v>884.8</v>
      </c>
      <c r="Q133">
        <f>Source!X99</f>
        <v>0</v>
      </c>
      <c r="R133">
        <f>Source!X100</f>
        <v>0</v>
      </c>
      <c r="S133">
        <f>Source!Y99</f>
        <v>0</v>
      </c>
      <c r="T133">
        <f>Source!Y100</f>
        <v>0</v>
      </c>
      <c r="U133">
        <f>ROUND((175/100)*ROUND(Source!R99, 2), 2)</f>
        <v>0</v>
      </c>
      <c r="V133">
        <f>ROUND((160/100)*ROUND(Source!R100, 2), 2)</f>
        <v>0</v>
      </c>
      <c r="AC133">
        <v>3</v>
      </c>
    </row>
    <row r="134" spans="1:29" ht="71.25" x14ac:dyDescent="0.2">
      <c r="A134" s="18" t="s">
        <v>170</v>
      </c>
      <c r="B134" s="18" t="str">
        <f>Source!F101</f>
        <v>1.1-1-2398</v>
      </c>
      <c r="C134" s="18" t="s">
        <v>172</v>
      </c>
      <c r="D134" s="19" t="str">
        <f>Source!H101</f>
        <v>м2</v>
      </c>
      <c r="E134" s="17">
        <f>Source!I101</f>
        <v>15.3</v>
      </c>
      <c r="F134" s="21">
        <f>Source!AK101</f>
        <v>92.02</v>
      </c>
      <c r="G134" s="31" t="s">
        <v>3</v>
      </c>
      <c r="H134" s="17">
        <f>Source!AW102</f>
        <v>1</v>
      </c>
      <c r="I134" s="21">
        <f>Source!O101</f>
        <v>1407.91</v>
      </c>
      <c r="J134" s="17">
        <f>IF(Source!BC102&lt;&gt; 0, Source!BC102, 1)</f>
        <v>8.4499999999999993</v>
      </c>
      <c r="K134" s="21">
        <f>Source!O102</f>
        <v>11896.84</v>
      </c>
      <c r="Q134">
        <f>Source!X101</f>
        <v>0</v>
      </c>
      <c r="R134">
        <f>Source!X102</f>
        <v>0</v>
      </c>
      <c r="S134">
        <f>Source!Y101</f>
        <v>0</v>
      </c>
      <c r="T134">
        <f>Source!Y102</f>
        <v>0</v>
      </c>
      <c r="U134">
        <f>ROUND((175/100)*ROUND(Source!R101, 2), 2)</f>
        <v>0</v>
      </c>
      <c r="V134">
        <f>ROUND((160/100)*ROUND(Source!R102, 2), 2)</f>
        <v>0</v>
      </c>
      <c r="AC134">
        <v>3</v>
      </c>
    </row>
    <row r="135" spans="1:29" ht="14.25" x14ac:dyDescent="0.2">
      <c r="A135" s="18"/>
      <c r="B135" s="18"/>
      <c r="C135" s="18" t="s">
        <v>371</v>
      </c>
      <c r="D135" s="19" t="s">
        <v>372</v>
      </c>
      <c r="E135" s="17">
        <f>Source!DN96</f>
        <v>104</v>
      </c>
      <c r="F135" s="21"/>
      <c r="G135" s="20"/>
      <c r="H135" s="17"/>
      <c r="I135" s="21">
        <f>SUM(Q126:Q134)</f>
        <v>177.06</v>
      </c>
      <c r="J135" s="17">
        <f>Source!BZ96</f>
        <v>87</v>
      </c>
      <c r="K135" s="21">
        <f>SUM(R126:R134)</f>
        <v>5111.54</v>
      </c>
    </row>
    <row r="136" spans="1:29" ht="14.25" x14ac:dyDescent="0.2">
      <c r="A136" s="18"/>
      <c r="B136" s="18"/>
      <c r="C136" s="18" t="s">
        <v>373</v>
      </c>
      <c r="D136" s="19" t="s">
        <v>372</v>
      </c>
      <c r="E136" s="17">
        <f>Source!DO96</f>
        <v>70</v>
      </c>
      <c r="F136" s="21"/>
      <c r="G136" s="20"/>
      <c r="H136" s="17"/>
      <c r="I136" s="21">
        <f>SUM(S126:S135)</f>
        <v>119.18</v>
      </c>
      <c r="J136" s="17">
        <f>Source!CA96</f>
        <v>41</v>
      </c>
      <c r="K136" s="21">
        <f>SUM(T126:T135)</f>
        <v>2408.89</v>
      </c>
    </row>
    <row r="137" spans="1:29" ht="14.25" x14ac:dyDescent="0.2">
      <c r="A137" s="18"/>
      <c r="B137" s="18"/>
      <c r="C137" s="18" t="s">
        <v>379</v>
      </c>
      <c r="D137" s="19" t="s">
        <v>372</v>
      </c>
      <c r="E137" s="17">
        <f>175</f>
        <v>175</v>
      </c>
      <c r="F137" s="21"/>
      <c r="G137" s="20"/>
      <c r="H137" s="17"/>
      <c r="I137" s="21">
        <f>SUM(U126:U136)</f>
        <v>3.89</v>
      </c>
      <c r="J137" s="17">
        <f>160</f>
        <v>160</v>
      </c>
      <c r="K137" s="21">
        <f>SUM(V126:V136)</f>
        <v>122.58</v>
      </c>
    </row>
    <row r="138" spans="1:29" ht="14.25" x14ac:dyDescent="0.2">
      <c r="A138" s="22"/>
      <c r="B138" s="22"/>
      <c r="C138" s="22" t="s">
        <v>374</v>
      </c>
      <c r="D138" s="23" t="s">
        <v>375</v>
      </c>
      <c r="E138" s="24">
        <f>Source!AQ95</f>
        <v>84.08</v>
      </c>
      <c r="F138" s="25"/>
      <c r="G138" s="26" t="str">
        <f>Source!DI95</f>
        <v>)*1,15</v>
      </c>
      <c r="H138" s="24">
        <f>Source!AV96</f>
        <v>1</v>
      </c>
      <c r="I138" s="25">
        <f>Source!U95</f>
        <v>14.503799999999998</v>
      </c>
      <c r="J138" s="24"/>
      <c r="K138" s="25"/>
    </row>
    <row r="139" spans="1:29" ht="15" x14ac:dyDescent="0.25">
      <c r="C139" s="27" t="s">
        <v>376</v>
      </c>
      <c r="H139" s="41">
        <f>I128+I129+I131+I135+I136+I137+SUM(I132:I134)</f>
        <v>2442.7600000000002</v>
      </c>
      <c r="I139" s="41"/>
      <c r="J139" s="41">
        <f>K128+K129+K131+K135+K136+K137+SUM(K132:K134)</f>
        <v>27459.96</v>
      </c>
      <c r="K139" s="41"/>
      <c r="O139" s="28">
        <f>I128+I129+I131+I135+I136+I137+SUM(I132:I134)</f>
        <v>2442.7600000000002</v>
      </c>
      <c r="P139" s="28">
        <f>K128+K129+K131+K135+K136+K137+SUM(K132:K134)</f>
        <v>27459.96</v>
      </c>
    </row>
    <row r="141" spans="1:29" ht="42.75" x14ac:dyDescent="0.2">
      <c r="A141" s="18">
        <v>10</v>
      </c>
      <c r="B141" s="18" t="str">
        <f>Source!F103</f>
        <v>3.11-10-11</v>
      </c>
      <c r="C141" s="18" t="s">
        <v>176</v>
      </c>
      <c r="D141" s="19" t="str">
        <f>Source!H103</f>
        <v>100 м2 стяжки</v>
      </c>
      <c r="E141" s="17">
        <f>Source!I103</f>
        <v>1.35</v>
      </c>
      <c r="F141" s="21"/>
      <c r="G141" s="20"/>
      <c r="H141" s="17"/>
      <c r="I141" s="21"/>
      <c r="J141" s="17"/>
      <c r="K141" s="21"/>
      <c r="Q141">
        <f>Source!X103</f>
        <v>632.07000000000005</v>
      </c>
      <c r="R141">
        <f>Source!X104</f>
        <v>18247.21</v>
      </c>
      <c r="S141">
        <f>Source!Y103</f>
        <v>425.43</v>
      </c>
      <c r="T141">
        <f>Source!Y104</f>
        <v>8599.26</v>
      </c>
      <c r="U141">
        <f>ROUND((175/100)*ROUND(Source!R103, 2), 2)</f>
        <v>18.25</v>
      </c>
      <c r="V141">
        <f>ROUND((160/100)*ROUND(Source!R104, 2), 2)</f>
        <v>575.9</v>
      </c>
      <c r="AC141">
        <v>0</v>
      </c>
    </row>
    <row r="142" spans="1:29" x14ac:dyDescent="0.2">
      <c r="C142" s="29" t="str">
        <f>"Объем: "&amp;Source!I103&amp;"=135/"&amp;"100"</f>
        <v>Объем: 1,35=135/100</v>
      </c>
    </row>
    <row r="143" spans="1:29" ht="14.25" x14ac:dyDescent="0.2">
      <c r="A143" s="18"/>
      <c r="B143" s="18"/>
      <c r="C143" s="18" t="s">
        <v>370</v>
      </c>
      <c r="D143" s="19"/>
      <c r="E143" s="17"/>
      <c r="F143" s="21">
        <f>Source!AO103</f>
        <v>391.47</v>
      </c>
      <c r="G143" s="20" t="str">
        <f>Source!DG103</f>
        <v>)*1,15</v>
      </c>
      <c r="H143" s="17">
        <f>Source!AV104</f>
        <v>1</v>
      </c>
      <c r="I143" s="21">
        <f>Source!S103</f>
        <v>607.76</v>
      </c>
      <c r="J143" s="17">
        <f>IF(Source!BA104&lt;&gt; 0, Source!BA104, 1)</f>
        <v>34.51</v>
      </c>
      <c r="K143" s="21">
        <f>Source!S104</f>
        <v>20973.8</v>
      </c>
    </row>
    <row r="144" spans="1:29" ht="14.25" x14ac:dyDescent="0.2">
      <c r="A144" s="18"/>
      <c r="B144" s="18"/>
      <c r="C144" s="18" t="s">
        <v>377</v>
      </c>
      <c r="D144" s="19"/>
      <c r="E144" s="17"/>
      <c r="F144" s="21">
        <f>Source!AM103</f>
        <v>55.08</v>
      </c>
      <c r="G144" s="20" t="str">
        <f>Source!DE103</f>
        <v>)*1,25</v>
      </c>
      <c r="H144" s="17">
        <f>Source!AV104</f>
        <v>1</v>
      </c>
      <c r="I144" s="21">
        <f>Source!Q103</f>
        <v>92.95</v>
      </c>
      <c r="J144" s="17">
        <f>IF(Source!BB104&lt;&gt; 0, Source!BB104, 1)</f>
        <v>11.83</v>
      </c>
      <c r="K144" s="21">
        <f>Source!Q104</f>
        <v>1099.5999999999999</v>
      </c>
    </row>
    <row r="145" spans="1:29" ht="14.25" x14ac:dyDescent="0.2">
      <c r="A145" s="18"/>
      <c r="B145" s="18"/>
      <c r="C145" s="18" t="s">
        <v>378</v>
      </c>
      <c r="D145" s="19"/>
      <c r="E145" s="17"/>
      <c r="F145" s="21">
        <f>Source!AN103</f>
        <v>6.18</v>
      </c>
      <c r="G145" s="20" t="str">
        <f>Source!DF103</f>
        <v>)*1,25</v>
      </c>
      <c r="H145" s="17">
        <f>Source!AV104</f>
        <v>1</v>
      </c>
      <c r="I145" s="30">
        <f>Source!R103</f>
        <v>10.43</v>
      </c>
      <c r="J145" s="17">
        <f>IF(Source!BS104&lt;&gt; 0, Source!BS104, 1)</f>
        <v>34.51</v>
      </c>
      <c r="K145" s="30">
        <f>Source!R104</f>
        <v>359.94</v>
      </c>
    </row>
    <row r="146" spans="1:29" ht="14.25" x14ac:dyDescent="0.2">
      <c r="A146" s="18"/>
      <c r="B146" s="18"/>
      <c r="C146" s="18" t="s">
        <v>380</v>
      </c>
      <c r="D146" s="19"/>
      <c r="E146" s="17"/>
      <c r="F146" s="21">
        <f>Source!AL103</f>
        <v>25.24</v>
      </c>
      <c r="G146" s="20" t="str">
        <f>Source!DD103</f>
        <v/>
      </c>
      <c r="H146" s="17">
        <f>Source!AW104</f>
        <v>1</v>
      </c>
      <c r="I146" s="21">
        <f>Source!P103</f>
        <v>34.07</v>
      </c>
      <c r="J146" s="17">
        <f>IF(Source!BC104&lt;&gt; 0, Source!BC104, 1)</f>
        <v>3.75</v>
      </c>
      <c r="K146" s="21">
        <f>Source!P104</f>
        <v>127.76</v>
      </c>
    </row>
    <row r="147" spans="1:29" ht="85.5" x14ac:dyDescent="0.2">
      <c r="A147" s="18" t="s">
        <v>181</v>
      </c>
      <c r="B147" s="18" t="str">
        <f>Source!F105</f>
        <v>1.1-1-3108</v>
      </c>
      <c r="C147" s="18" t="s">
        <v>183</v>
      </c>
      <c r="D147" s="19" t="str">
        <f>Source!H105</f>
        <v>кг</v>
      </c>
      <c r="E147" s="17">
        <f>Source!I105</f>
        <v>27</v>
      </c>
      <c r="F147" s="21">
        <f>Source!AK105</f>
        <v>17.66</v>
      </c>
      <c r="G147" s="31" t="s">
        <v>3</v>
      </c>
      <c r="H147" s="17">
        <f>Source!AW106</f>
        <v>1</v>
      </c>
      <c r="I147" s="21">
        <f>Source!O105</f>
        <v>476.82</v>
      </c>
      <c r="J147" s="17">
        <f>IF(Source!BC106&lt;&gt; 0, Source!BC106, 1)</f>
        <v>4</v>
      </c>
      <c r="K147" s="21">
        <f>Source!O106</f>
        <v>1907.28</v>
      </c>
      <c r="Q147">
        <f>Source!X105</f>
        <v>0</v>
      </c>
      <c r="R147">
        <f>Source!X106</f>
        <v>0</v>
      </c>
      <c r="S147">
        <f>Source!Y105</f>
        <v>0</v>
      </c>
      <c r="T147">
        <f>Source!Y106</f>
        <v>0</v>
      </c>
      <c r="U147">
        <f>ROUND((175/100)*ROUND(Source!R105, 2), 2)</f>
        <v>0</v>
      </c>
      <c r="V147">
        <f>ROUND((160/100)*ROUND(Source!R106, 2), 2)</f>
        <v>0</v>
      </c>
      <c r="AC147">
        <v>3</v>
      </c>
    </row>
    <row r="148" spans="1:29" ht="128.25" x14ac:dyDescent="0.2">
      <c r="A148" s="18" t="s">
        <v>185</v>
      </c>
      <c r="B148" s="18" t="str">
        <f>Source!F107</f>
        <v>1.3-2-37</v>
      </c>
      <c r="C148" s="18" t="s">
        <v>347</v>
      </c>
      <c r="D148" s="19" t="str">
        <f>Source!H107</f>
        <v>т</v>
      </c>
      <c r="E148" s="17">
        <f>Source!I107</f>
        <v>1.1367</v>
      </c>
      <c r="F148" s="21">
        <f>Source!AK107</f>
        <v>5039.5</v>
      </c>
      <c r="G148" s="31" t="s">
        <v>3</v>
      </c>
      <c r="H148" s="17">
        <f>Source!AW108</f>
        <v>1</v>
      </c>
      <c r="I148" s="21">
        <f>Source!O107</f>
        <v>5728.4</v>
      </c>
      <c r="J148" s="17">
        <f>IF(Source!BC108&lt;&gt; 0, Source!BC108, 1)</f>
        <v>5.18</v>
      </c>
      <c r="K148" s="21">
        <f>Source!O108</f>
        <v>29673.11</v>
      </c>
      <c r="Q148">
        <f>Source!X107</f>
        <v>0</v>
      </c>
      <c r="R148">
        <f>Source!X108</f>
        <v>0</v>
      </c>
      <c r="S148">
        <f>Source!Y107</f>
        <v>0</v>
      </c>
      <c r="T148">
        <f>Source!Y108</f>
        <v>0</v>
      </c>
      <c r="U148">
        <f>ROUND((175/100)*ROUND(Source!R107, 2), 2)</f>
        <v>0</v>
      </c>
      <c r="V148">
        <f>ROUND((160/100)*ROUND(Source!R108, 2), 2)</f>
        <v>0</v>
      </c>
      <c r="AC148">
        <v>3</v>
      </c>
    </row>
    <row r="149" spans="1:29" ht="14.25" x14ac:dyDescent="0.2">
      <c r="A149" s="18"/>
      <c r="B149" s="18"/>
      <c r="C149" s="18" t="s">
        <v>371</v>
      </c>
      <c r="D149" s="19" t="s">
        <v>372</v>
      </c>
      <c r="E149" s="17">
        <f>Source!DN104</f>
        <v>104</v>
      </c>
      <c r="F149" s="21"/>
      <c r="G149" s="20"/>
      <c r="H149" s="17"/>
      <c r="I149" s="21">
        <f>SUM(Q141:Q148)</f>
        <v>632.07000000000005</v>
      </c>
      <c r="J149" s="17">
        <f>Source!BZ104</f>
        <v>87</v>
      </c>
      <c r="K149" s="21">
        <f>SUM(R141:R148)</f>
        <v>18247.21</v>
      </c>
    </row>
    <row r="150" spans="1:29" ht="14.25" x14ac:dyDescent="0.2">
      <c r="A150" s="18"/>
      <c r="B150" s="18"/>
      <c r="C150" s="18" t="s">
        <v>373</v>
      </c>
      <c r="D150" s="19" t="s">
        <v>372</v>
      </c>
      <c r="E150" s="17">
        <f>Source!DO104</f>
        <v>70</v>
      </c>
      <c r="F150" s="21"/>
      <c r="G150" s="20"/>
      <c r="H150" s="17"/>
      <c r="I150" s="21">
        <f>SUM(S141:S149)</f>
        <v>425.43</v>
      </c>
      <c r="J150" s="17">
        <f>Source!CA104</f>
        <v>41</v>
      </c>
      <c r="K150" s="21">
        <f>SUM(T141:T149)</f>
        <v>8599.26</v>
      </c>
    </row>
    <row r="151" spans="1:29" ht="14.25" x14ac:dyDescent="0.2">
      <c r="A151" s="18"/>
      <c r="B151" s="18"/>
      <c r="C151" s="18" t="s">
        <v>379</v>
      </c>
      <c r="D151" s="19" t="s">
        <v>372</v>
      </c>
      <c r="E151" s="17">
        <f>175</f>
        <v>175</v>
      </c>
      <c r="F151" s="21"/>
      <c r="G151" s="20"/>
      <c r="H151" s="17"/>
      <c r="I151" s="21">
        <f>SUM(U141:U150)</f>
        <v>18.25</v>
      </c>
      <c r="J151" s="17">
        <f>160</f>
        <v>160</v>
      </c>
      <c r="K151" s="21">
        <f>SUM(V141:V150)</f>
        <v>575.9</v>
      </c>
    </row>
    <row r="152" spans="1:29" ht="14.25" x14ac:dyDescent="0.2">
      <c r="A152" s="22"/>
      <c r="B152" s="22"/>
      <c r="C152" s="22" t="s">
        <v>374</v>
      </c>
      <c r="D152" s="23" t="s">
        <v>375</v>
      </c>
      <c r="E152" s="24">
        <f>Source!AQ103</f>
        <v>33.020000000000003</v>
      </c>
      <c r="F152" s="25"/>
      <c r="G152" s="26" t="str">
        <f>Source!DI103</f>
        <v>)*1,15</v>
      </c>
      <c r="H152" s="24">
        <f>Source!AV104</f>
        <v>1</v>
      </c>
      <c r="I152" s="25">
        <f>Source!U103</f>
        <v>51.263550000000002</v>
      </c>
      <c r="J152" s="24"/>
      <c r="K152" s="25"/>
    </row>
    <row r="153" spans="1:29" ht="15" x14ac:dyDescent="0.25">
      <c r="C153" s="27" t="s">
        <v>376</v>
      </c>
      <c r="H153" s="41">
        <f>I143+I144+I146+I149+I150+I151+SUM(I147:I148)</f>
        <v>8015.75</v>
      </c>
      <c r="I153" s="41"/>
      <c r="J153" s="41">
        <f>K143+K144+K146+K149+K150+K151+SUM(K147:K148)</f>
        <v>81203.92</v>
      </c>
      <c r="K153" s="41"/>
      <c r="O153" s="28">
        <f>I143+I144+I146+I149+I150+I151+SUM(I147:I148)</f>
        <v>8015.75</v>
      </c>
      <c r="P153" s="28">
        <f>K143+K144+K146+K149+K150+K151+SUM(K147:K148)</f>
        <v>81203.92</v>
      </c>
    </row>
    <row r="155" spans="1:29" ht="57" x14ac:dyDescent="0.2">
      <c r="A155" s="18">
        <v>11</v>
      </c>
      <c r="B155" s="18" t="str">
        <f>Source!F109</f>
        <v>3.11-37-1</v>
      </c>
      <c r="C155" s="18" t="s">
        <v>190</v>
      </c>
      <c r="D155" s="19" t="str">
        <f>Source!H109</f>
        <v>100 м2</v>
      </c>
      <c r="E155" s="17">
        <f>Source!I109</f>
        <v>1.35</v>
      </c>
      <c r="F155" s="21"/>
      <c r="G155" s="20"/>
      <c r="H155" s="17"/>
      <c r="I155" s="21"/>
      <c r="J155" s="17"/>
      <c r="K155" s="21"/>
      <c r="Q155">
        <f>Source!X109</f>
        <v>452.29</v>
      </c>
      <c r="R155">
        <f>Source!X110</f>
        <v>13057</v>
      </c>
      <c r="S155">
        <f>Source!Y109</f>
        <v>304.42</v>
      </c>
      <c r="T155">
        <f>Source!Y110</f>
        <v>6153.3</v>
      </c>
      <c r="U155">
        <f>ROUND((175/100)*ROUND(Source!R109, 2), 2)</f>
        <v>28.7</v>
      </c>
      <c r="V155">
        <f>ROUND((160/100)*ROUND(Source!R110, 2), 2)</f>
        <v>905.54</v>
      </c>
      <c r="AC155">
        <v>0</v>
      </c>
    </row>
    <row r="156" spans="1:29" x14ac:dyDescent="0.2">
      <c r="C156" s="29" t="str">
        <f>"Объем: "&amp;Source!I109&amp;"=135/"&amp;"100"</f>
        <v>Объем: 1,35=135/100</v>
      </c>
    </row>
    <row r="157" spans="1:29" ht="14.25" x14ac:dyDescent="0.2">
      <c r="A157" s="18"/>
      <c r="B157" s="18"/>
      <c r="C157" s="18" t="s">
        <v>370</v>
      </c>
      <c r="D157" s="19"/>
      <c r="E157" s="17"/>
      <c r="F157" s="21">
        <f>Source!AO109</f>
        <v>280.12</v>
      </c>
      <c r="G157" s="20" t="str">
        <f>Source!DG109</f>
        <v>)*1,15</v>
      </c>
      <c r="H157" s="17">
        <f>Source!AV110</f>
        <v>1</v>
      </c>
      <c r="I157" s="21">
        <f>Source!S109</f>
        <v>434.89</v>
      </c>
      <c r="J157" s="17">
        <f>IF(Source!BA110&lt;&gt; 0, Source!BA110, 1)</f>
        <v>34.51</v>
      </c>
      <c r="K157" s="21">
        <f>Source!S110</f>
        <v>15008.05</v>
      </c>
    </row>
    <row r="158" spans="1:29" ht="14.25" x14ac:dyDescent="0.2">
      <c r="A158" s="18"/>
      <c r="B158" s="18"/>
      <c r="C158" s="18" t="s">
        <v>377</v>
      </c>
      <c r="D158" s="19"/>
      <c r="E158" s="17"/>
      <c r="F158" s="21">
        <f>Source!AM109</f>
        <v>64.290000000000006</v>
      </c>
      <c r="G158" s="20" t="str">
        <f>Source!DE109</f>
        <v>)*1,25</v>
      </c>
      <c r="H158" s="17">
        <f>Source!AV110</f>
        <v>1</v>
      </c>
      <c r="I158" s="21">
        <f>Source!Q109</f>
        <v>108.49</v>
      </c>
      <c r="J158" s="17">
        <f>IF(Source!BB110&lt;&gt; 0, Source!BB110, 1)</f>
        <v>12.84</v>
      </c>
      <c r="K158" s="21">
        <f>Source!Q110</f>
        <v>1393.01</v>
      </c>
    </row>
    <row r="159" spans="1:29" ht="14.25" x14ac:dyDescent="0.2">
      <c r="A159" s="18"/>
      <c r="B159" s="18"/>
      <c r="C159" s="18" t="s">
        <v>378</v>
      </c>
      <c r="D159" s="19"/>
      <c r="E159" s="17"/>
      <c r="F159" s="21">
        <f>Source!AN109</f>
        <v>9.7200000000000006</v>
      </c>
      <c r="G159" s="20" t="str">
        <f>Source!DF109</f>
        <v>)*1,25</v>
      </c>
      <c r="H159" s="17">
        <f>Source!AV110</f>
        <v>1</v>
      </c>
      <c r="I159" s="30">
        <f>Source!R109</f>
        <v>16.399999999999999</v>
      </c>
      <c r="J159" s="17">
        <f>IF(Source!BS110&lt;&gt; 0, Source!BS110, 1)</f>
        <v>34.51</v>
      </c>
      <c r="K159" s="30">
        <f>Source!R110</f>
        <v>565.96</v>
      </c>
    </row>
    <row r="160" spans="1:29" ht="14.25" x14ac:dyDescent="0.2">
      <c r="A160" s="18"/>
      <c r="B160" s="18"/>
      <c r="C160" s="18" t="s">
        <v>380</v>
      </c>
      <c r="D160" s="19"/>
      <c r="E160" s="17"/>
      <c r="F160" s="21">
        <f>Source!AL109</f>
        <v>268.56</v>
      </c>
      <c r="G160" s="20" t="str">
        <f>Source!DD109</f>
        <v/>
      </c>
      <c r="H160" s="17">
        <f>Source!AW110</f>
        <v>1</v>
      </c>
      <c r="I160" s="21">
        <f>Source!P109</f>
        <v>362.56</v>
      </c>
      <c r="J160" s="17">
        <f>IF(Source!BC110&lt;&gt; 0, Source!BC110, 1)</f>
        <v>3.55</v>
      </c>
      <c r="K160" s="21">
        <f>Source!P110</f>
        <v>1287.0899999999999</v>
      </c>
    </row>
    <row r="161" spans="1:29" ht="85.5" x14ac:dyDescent="0.2">
      <c r="A161" s="18" t="s">
        <v>194</v>
      </c>
      <c r="B161" s="18" t="str">
        <f>Source!F111</f>
        <v>1.1-1-6492</v>
      </c>
      <c r="C161" s="18" t="s">
        <v>196</v>
      </c>
      <c r="D161" s="19" t="str">
        <f>Source!H111</f>
        <v>м2</v>
      </c>
      <c r="E161" s="17">
        <f>Source!I111</f>
        <v>138.375</v>
      </c>
      <c r="F161" s="21">
        <f>Source!AK111</f>
        <v>458.38</v>
      </c>
      <c r="G161" s="31" t="s">
        <v>3</v>
      </c>
      <c r="H161" s="17">
        <f>Source!AW112</f>
        <v>1</v>
      </c>
      <c r="I161" s="21">
        <f>Source!O111</f>
        <v>63428.33</v>
      </c>
      <c r="J161" s="17">
        <f>IF(Source!BC112&lt;&gt; 0, Source!BC112, 1)</f>
        <v>2.44</v>
      </c>
      <c r="K161" s="21">
        <f>Source!O112</f>
        <v>154765.13</v>
      </c>
      <c r="Q161">
        <f>Source!X111</f>
        <v>0</v>
      </c>
      <c r="R161">
        <f>Source!X112</f>
        <v>0</v>
      </c>
      <c r="S161">
        <f>Source!Y111</f>
        <v>0</v>
      </c>
      <c r="T161">
        <f>Source!Y112</f>
        <v>0</v>
      </c>
      <c r="U161">
        <f>ROUND((175/100)*ROUND(Source!R111, 2), 2)</f>
        <v>0</v>
      </c>
      <c r="V161">
        <f>ROUND((160/100)*ROUND(Source!R112, 2), 2)</f>
        <v>0</v>
      </c>
      <c r="AC161">
        <v>3</v>
      </c>
    </row>
    <row r="162" spans="1:29" ht="14.25" x14ac:dyDescent="0.2">
      <c r="A162" s="18"/>
      <c r="B162" s="18"/>
      <c r="C162" s="18" t="s">
        <v>371</v>
      </c>
      <c r="D162" s="19" t="s">
        <v>372</v>
      </c>
      <c r="E162" s="17">
        <f>Source!DN110</f>
        <v>104</v>
      </c>
      <c r="F162" s="21"/>
      <c r="G162" s="20"/>
      <c r="H162" s="17"/>
      <c r="I162" s="21">
        <f>SUM(Q155:Q161)</f>
        <v>452.29</v>
      </c>
      <c r="J162" s="17">
        <f>Source!BZ110</f>
        <v>87</v>
      </c>
      <c r="K162" s="21">
        <f>SUM(R155:R161)</f>
        <v>13057</v>
      </c>
    </row>
    <row r="163" spans="1:29" ht="14.25" x14ac:dyDescent="0.2">
      <c r="A163" s="18"/>
      <c r="B163" s="18"/>
      <c r="C163" s="18" t="s">
        <v>373</v>
      </c>
      <c r="D163" s="19" t="s">
        <v>372</v>
      </c>
      <c r="E163" s="17">
        <f>Source!DO110</f>
        <v>70</v>
      </c>
      <c r="F163" s="21"/>
      <c r="G163" s="20"/>
      <c r="H163" s="17"/>
      <c r="I163" s="21">
        <f>SUM(S155:S162)</f>
        <v>304.42</v>
      </c>
      <c r="J163" s="17">
        <f>Source!CA110</f>
        <v>41</v>
      </c>
      <c r="K163" s="21">
        <f>SUM(T155:T162)</f>
        <v>6153.3</v>
      </c>
    </row>
    <row r="164" spans="1:29" ht="14.25" x14ac:dyDescent="0.2">
      <c r="A164" s="18"/>
      <c r="B164" s="18"/>
      <c r="C164" s="18" t="s">
        <v>379</v>
      </c>
      <c r="D164" s="19" t="s">
        <v>372</v>
      </c>
      <c r="E164" s="17">
        <f>175</f>
        <v>175</v>
      </c>
      <c r="F164" s="21"/>
      <c r="G164" s="20"/>
      <c r="H164" s="17"/>
      <c r="I164" s="21">
        <f>SUM(U155:U163)</f>
        <v>28.7</v>
      </c>
      <c r="J164" s="17">
        <f>160</f>
        <v>160</v>
      </c>
      <c r="K164" s="21">
        <f>SUM(V155:V163)</f>
        <v>905.54</v>
      </c>
    </row>
    <row r="165" spans="1:29" ht="14.25" x14ac:dyDescent="0.2">
      <c r="A165" s="22"/>
      <c r="B165" s="22"/>
      <c r="C165" s="22" t="s">
        <v>374</v>
      </c>
      <c r="D165" s="23" t="s">
        <v>375</v>
      </c>
      <c r="E165" s="24">
        <f>Source!AQ109</f>
        <v>22.55</v>
      </c>
      <c r="F165" s="25"/>
      <c r="G165" s="26" t="str">
        <f>Source!DI109</f>
        <v>)*1,15</v>
      </c>
      <c r="H165" s="24">
        <f>Source!AV110</f>
        <v>1</v>
      </c>
      <c r="I165" s="25">
        <f>Source!U109</f>
        <v>35.008874999999996</v>
      </c>
      <c r="J165" s="24"/>
      <c r="K165" s="25"/>
    </row>
    <row r="166" spans="1:29" ht="15" x14ac:dyDescent="0.25">
      <c r="C166" s="27" t="s">
        <v>376</v>
      </c>
      <c r="H166" s="41">
        <f>I157+I158+I160+I162+I163+I164+SUM(I161:I161)</f>
        <v>65119.68</v>
      </c>
      <c r="I166" s="41"/>
      <c r="J166" s="41">
        <f>K157+K158+K160+K162+K163+K164+SUM(K161:K161)</f>
        <v>192569.12</v>
      </c>
      <c r="K166" s="41"/>
      <c r="O166" s="28">
        <f>I157+I158+I160+I162+I163+I164+SUM(I161:I161)</f>
        <v>65119.68</v>
      </c>
      <c r="P166" s="28">
        <f>K157+K158+K160+K162+K163+K164+SUM(K161:K161)</f>
        <v>192569.12</v>
      </c>
    </row>
    <row r="168" spans="1:29" ht="42.75" x14ac:dyDescent="0.2">
      <c r="A168" s="18">
        <v>12</v>
      </c>
      <c r="B168" s="18" t="str">
        <f>Source!F113</f>
        <v>3.11-29-3</v>
      </c>
      <c r="C168" s="18" t="s">
        <v>200</v>
      </c>
      <c r="D168" s="19" t="str">
        <f>Source!H113</f>
        <v>100 м плинтусов</v>
      </c>
      <c r="E168" s="17">
        <f>Source!I113</f>
        <v>0.95</v>
      </c>
      <c r="F168" s="21"/>
      <c r="G168" s="20"/>
      <c r="H168" s="17"/>
      <c r="I168" s="21"/>
      <c r="J168" s="17"/>
      <c r="K168" s="21"/>
      <c r="Q168">
        <f>Source!X113</f>
        <v>91.11</v>
      </c>
      <c r="R168">
        <f>Source!X114</f>
        <v>2630.38</v>
      </c>
      <c r="S168">
        <f>Source!Y113</f>
        <v>61.33</v>
      </c>
      <c r="T168">
        <f>Source!Y114</f>
        <v>1239.5999999999999</v>
      </c>
      <c r="U168">
        <f>ROUND((175/100)*ROUND(Source!R113, 2), 2)</f>
        <v>0.79</v>
      </c>
      <c r="V168">
        <f>ROUND((160/100)*ROUND(Source!R114, 2), 2)</f>
        <v>24.85</v>
      </c>
      <c r="AC168">
        <v>0</v>
      </c>
    </row>
    <row r="169" spans="1:29" x14ac:dyDescent="0.2">
      <c r="C169" s="29" t="str">
        <f>"Объем: "&amp;Source!I113&amp;"=95/"&amp;"100"</f>
        <v>Объем: 0,95=95/100</v>
      </c>
    </row>
    <row r="170" spans="1:29" ht="14.25" x14ac:dyDescent="0.2">
      <c r="A170" s="18"/>
      <c r="B170" s="18"/>
      <c r="C170" s="18" t="s">
        <v>370</v>
      </c>
      <c r="D170" s="19"/>
      <c r="E170" s="17"/>
      <c r="F170" s="21">
        <f>Source!AO113</f>
        <v>80.19</v>
      </c>
      <c r="G170" s="20" t="str">
        <f>Source!DG113</f>
        <v>)*1,15</v>
      </c>
      <c r="H170" s="17">
        <f>Source!AV114</f>
        <v>1</v>
      </c>
      <c r="I170" s="21">
        <f>Source!S113</f>
        <v>87.61</v>
      </c>
      <c r="J170" s="17">
        <f>IF(Source!BA114&lt;&gt; 0, Source!BA114, 1)</f>
        <v>34.51</v>
      </c>
      <c r="K170" s="21">
        <f>Source!S114</f>
        <v>3023.42</v>
      </c>
    </row>
    <row r="171" spans="1:29" ht="14.25" x14ac:dyDescent="0.2">
      <c r="A171" s="18"/>
      <c r="B171" s="18"/>
      <c r="C171" s="18" t="s">
        <v>377</v>
      </c>
      <c r="D171" s="19"/>
      <c r="E171" s="17"/>
      <c r="F171" s="21">
        <f>Source!AM113</f>
        <v>4.5</v>
      </c>
      <c r="G171" s="20" t="str">
        <f>Source!DE113</f>
        <v>)*1,25</v>
      </c>
      <c r="H171" s="17">
        <f>Source!AV114</f>
        <v>1</v>
      </c>
      <c r="I171" s="21">
        <f>Source!Q113</f>
        <v>5.34</v>
      </c>
      <c r="J171" s="17">
        <f>IF(Source!BB114&lt;&gt; 0, Source!BB114, 1)</f>
        <v>10.91</v>
      </c>
      <c r="K171" s="21">
        <f>Source!Q114</f>
        <v>58.26</v>
      </c>
    </row>
    <row r="172" spans="1:29" ht="14.25" x14ac:dyDescent="0.2">
      <c r="A172" s="18"/>
      <c r="B172" s="18"/>
      <c r="C172" s="18" t="s">
        <v>378</v>
      </c>
      <c r="D172" s="19"/>
      <c r="E172" s="17"/>
      <c r="F172" s="21">
        <f>Source!AN113</f>
        <v>0.38</v>
      </c>
      <c r="G172" s="20" t="str">
        <f>Source!DF113</f>
        <v>)*1,25</v>
      </c>
      <c r="H172" s="17">
        <f>Source!AV114</f>
        <v>1</v>
      </c>
      <c r="I172" s="30">
        <f>Source!R113</f>
        <v>0.45</v>
      </c>
      <c r="J172" s="17">
        <f>IF(Source!BS114&lt;&gt; 0, Source!BS114, 1)</f>
        <v>34.51</v>
      </c>
      <c r="K172" s="30">
        <f>Source!R114</f>
        <v>15.53</v>
      </c>
    </row>
    <row r="173" spans="1:29" ht="14.25" x14ac:dyDescent="0.2">
      <c r="A173" s="18"/>
      <c r="B173" s="18"/>
      <c r="C173" s="18" t="s">
        <v>380</v>
      </c>
      <c r="D173" s="19"/>
      <c r="E173" s="17"/>
      <c r="F173" s="21">
        <f>Source!AL113</f>
        <v>196.67</v>
      </c>
      <c r="G173" s="20" t="str">
        <f>Source!DD113</f>
        <v/>
      </c>
      <c r="H173" s="17">
        <f>Source!AW114</f>
        <v>1</v>
      </c>
      <c r="I173" s="21">
        <f>Source!P113</f>
        <v>186.84</v>
      </c>
      <c r="J173" s="17">
        <f>IF(Source!BC114&lt;&gt; 0, Source!BC114, 1)</f>
        <v>2.31</v>
      </c>
      <c r="K173" s="21">
        <f>Source!P114</f>
        <v>431.6</v>
      </c>
    </row>
    <row r="174" spans="1:29" ht="42.75" x14ac:dyDescent="0.2">
      <c r="A174" s="18" t="s">
        <v>204</v>
      </c>
      <c r="B174" s="18" t="str">
        <f>Source!F115</f>
        <v>1.1-1-289</v>
      </c>
      <c r="C174" s="18" t="s">
        <v>206</v>
      </c>
      <c r="D174" s="19" t="str">
        <f>Source!H115</f>
        <v>м</v>
      </c>
      <c r="E174" s="17">
        <f>Source!I115</f>
        <v>95.95</v>
      </c>
      <c r="F174" s="21">
        <f>Source!AK115</f>
        <v>22.18</v>
      </c>
      <c r="G174" s="31" t="s">
        <v>3</v>
      </c>
      <c r="H174" s="17">
        <f>Source!AW116</f>
        <v>1</v>
      </c>
      <c r="I174" s="21">
        <f>Source!O115</f>
        <v>2128.17</v>
      </c>
      <c r="J174" s="17">
        <f>IF(Source!BC116&lt;&gt; 0, Source!BC116, 1)</f>
        <v>1.76</v>
      </c>
      <c r="K174" s="21">
        <f>Source!O116</f>
        <v>3745.58</v>
      </c>
      <c r="Q174">
        <f>Source!X115</f>
        <v>0</v>
      </c>
      <c r="R174">
        <f>Source!X116</f>
        <v>0</v>
      </c>
      <c r="S174">
        <f>Source!Y115</f>
        <v>0</v>
      </c>
      <c r="T174">
        <f>Source!Y116</f>
        <v>0</v>
      </c>
      <c r="U174">
        <f>ROUND((175/100)*ROUND(Source!R115, 2), 2)</f>
        <v>0</v>
      </c>
      <c r="V174">
        <f>ROUND((160/100)*ROUND(Source!R116, 2), 2)</f>
        <v>0</v>
      </c>
      <c r="AC174">
        <v>3</v>
      </c>
    </row>
    <row r="175" spans="1:29" ht="14.25" x14ac:dyDescent="0.2">
      <c r="A175" s="18"/>
      <c r="B175" s="18"/>
      <c r="C175" s="18" t="s">
        <v>371</v>
      </c>
      <c r="D175" s="19" t="s">
        <v>372</v>
      </c>
      <c r="E175" s="17">
        <f>Source!DN114</f>
        <v>104</v>
      </c>
      <c r="F175" s="21"/>
      <c r="G175" s="20"/>
      <c r="H175" s="17"/>
      <c r="I175" s="21">
        <f>SUM(Q168:Q174)</f>
        <v>91.11</v>
      </c>
      <c r="J175" s="17">
        <f>Source!BZ114</f>
        <v>87</v>
      </c>
      <c r="K175" s="21">
        <f>SUM(R168:R174)</f>
        <v>2630.38</v>
      </c>
    </row>
    <row r="176" spans="1:29" ht="14.25" x14ac:dyDescent="0.2">
      <c r="A176" s="18"/>
      <c r="B176" s="18"/>
      <c r="C176" s="18" t="s">
        <v>373</v>
      </c>
      <c r="D176" s="19" t="s">
        <v>372</v>
      </c>
      <c r="E176" s="17">
        <f>Source!DO114</f>
        <v>70</v>
      </c>
      <c r="F176" s="21"/>
      <c r="G176" s="20"/>
      <c r="H176" s="17"/>
      <c r="I176" s="21">
        <f>SUM(S168:S175)</f>
        <v>61.33</v>
      </c>
      <c r="J176" s="17">
        <f>Source!CA114</f>
        <v>41</v>
      </c>
      <c r="K176" s="21">
        <f>SUM(T168:T175)</f>
        <v>1239.5999999999999</v>
      </c>
    </row>
    <row r="177" spans="1:29" ht="14.25" x14ac:dyDescent="0.2">
      <c r="A177" s="18"/>
      <c r="B177" s="18"/>
      <c r="C177" s="18" t="s">
        <v>379</v>
      </c>
      <c r="D177" s="19" t="s">
        <v>372</v>
      </c>
      <c r="E177" s="17">
        <f>175</f>
        <v>175</v>
      </c>
      <c r="F177" s="21"/>
      <c r="G177" s="20"/>
      <c r="H177" s="17"/>
      <c r="I177" s="21">
        <f>SUM(U168:U176)</f>
        <v>0.79</v>
      </c>
      <c r="J177" s="17">
        <f>160</f>
        <v>160</v>
      </c>
      <c r="K177" s="21">
        <f>SUM(V168:V176)</f>
        <v>24.85</v>
      </c>
    </row>
    <row r="178" spans="1:29" ht="14.25" x14ac:dyDescent="0.2">
      <c r="A178" s="22"/>
      <c r="B178" s="22"/>
      <c r="C178" s="22" t="s">
        <v>374</v>
      </c>
      <c r="D178" s="23" t="s">
        <v>375</v>
      </c>
      <c r="E178" s="24">
        <f>Source!AQ113</f>
        <v>6.66</v>
      </c>
      <c r="F178" s="25"/>
      <c r="G178" s="26" t="str">
        <f>Source!DI113</f>
        <v>)*1,15</v>
      </c>
      <c r="H178" s="24">
        <f>Source!AV114</f>
        <v>1</v>
      </c>
      <c r="I178" s="25">
        <f>Source!U113</f>
        <v>7.2760499999999997</v>
      </c>
      <c r="J178" s="24"/>
      <c r="K178" s="25"/>
    </row>
    <row r="179" spans="1:29" ht="15" x14ac:dyDescent="0.25">
      <c r="C179" s="27" t="s">
        <v>376</v>
      </c>
      <c r="H179" s="41">
        <f>I170+I171+I173+I175+I176+I177+SUM(I174:I174)</f>
        <v>2561.19</v>
      </c>
      <c r="I179" s="41"/>
      <c r="J179" s="41">
        <f>K170+K171+K173+K175+K176+K177+SUM(K174:K174)</f>
        <v>11153.69</v>
      </c>
      <c r="K179" s="41"/>
      <c r="O179" s="28">
        <f>I170+I171+I173+I175+I176+I177+SUM(I174:I174)</f>
        <v>2561.19</v>
      </c>
      <c r="P179" s="28">
        <f>K170+K171+K173+K175+K176+K177+SUM(K174:K174)</f>
        <v>11153.69</v>
      </c>
    </row>
    <row r="182" spans="1:29" ht="15" x14ac:dyDescent="0.25">
      <c r="A182" s="35" t="str">
        <f>CONCATENATE("Итого по разделу: ",IF(Source!G118&lt;&gt;"Новый раздел", Source!G118, ""))</f>
        <v>Итого по разделу: Полы</v>
      </c>
      <c r="B182" s="35"/>
      <c r="C182" s="35"/>
      <c r="D182" s="35"/>
      <c r="E182" s="35"/>
      <c r="F182" s="35"/>
      <c r="G182" s="35"/>
      <c r="H182" s="36">
        <f>SUM(O89:O181)</f>
        <v>81931.399999999994</v>
      </c>
      <c r="I182" s="40"/>
      <c r="J182" s="36">
        <f>SUM(P89:P181)</f>
        <v>412674.79</v>
      </c>
      <c r="K182" s="40"/>
    </row>
    <row r="183" spans="1:29" hidden="1" x14ac:dyDescent="0.2">
      <c r="A183" t="s">
        <v>381</v>
      </c>
      <c r="I183">
        <f>SUM(W89:W182)</f>
        <v>0</v>
      </c>
      <c r="J183">
        <f>SUM(X89:X182)</f>
        <v>0</v>
      </c>
    </row>
    <row r="184" spans="1:29" hidden="1" x14ac:dyDescent="0.2">
      <c r="A184" t="s">
        <v>382</v>
      </c>
      <c r="I184">
        <f>SUM(Y89:Y183)</f>
        <v>0</v>
      </c>
      <c r="J184">
        <f>SUM(Z89:Z183)</f>
        <v>0</v>
      </c>
    </row>
    <row r="186" spans="1:29" ht="16.5" x14ac:dyDescent="0.25">
      <c r="A186" s="42" t="str">
        <f>CONCATENATE("Раздел: ",IF(Source!G148&lt;&gt;"Новый раздел", Source!G148, ""))</f>
        <v>Раздел: Вывоз мусора</v>
      </c>
      <c r="B186" s="42"/>
      <c r="C186" s="42"/>
      <c r="D186" s="42"/>
      <c r="E186" s="42"/>
      <c r="F186" s="42"/>
      <c r="G186" s="42"/>
      <c r="H186" s="42"/>
      <c r="I186" s="42"/>
      <c r="J186" s="42"/>
      <c r="K186" s="42"/>
    </row>
    <row r="187" spans="1:29" ht="42.75" x14ac:dyDescent="0.2">
      <c r="A187" s="18">
        <v>13</v>
      </c>
      <c r="B187" s="18" t="str">
        <f>Source!F152</f>
        <v>6.68-13-1</v>
      </c>
      <c r="C187" s="18" t="s">
        <v>212</v>
      </c>
      <c r="D187" s="19" t="str">
        <f>Source!H152</f>
        <v>1 Т</v>
      </c>
      <c r="E187" s="17">
        <f>Source!I152</f>
        <v>13.878</v>
      </c>
      <c r="F187" s="21"/>
      <c r="G187" s="20"/>
      <c r="H187" s="17"/>
      <c r="I187" s="21"/>
      <c r="J187" s="17"/>
      <c r="K187" s="21"/>
      <c r="Q187">
        <f>Source!X152</f>
        <v>0</v>
      </c>
      <c r="R187">
        <f>Source!X153</f>
        <v>0</v>
      </c>
      <c r="S187">
        <f>Source!Y152</f>
        <v>0</v>
      </c>
      <c r="T187">
        <f>Source!Y153</f>
        <v>0</v>
      </c>
      <c r="U187">
        <f>ROUND((175/100)*ROUND(Source!R152, 2), 2)</f>
        <v>35.950000000000003</v>
      </c>
      <c r="V187">
        <f>ROUND((160/100)*ROUND(Source!R153, 2), 2)</f>
        <v>1134.1400000000001</v>
      </c>
      <c r="AC187">
        <v>0</v>
      </c>
    </row>
    <row r="188" spans="1:29" x14ac:dyDescent="0.2">
      <c r="C188" s="29" t="str">
        <f>"Объем: "&amp;Source!I152&amp;"=0,94+"&amp;"12,74+"&amp;"0,198"</f>
        <v>Объем: 13,878=0,94+12,74+0,198</v>
      </c>
    </row>
    <row r="189" spans="1:29" ht="14.25" x14ac:dyDescent="0.2">
      <c r="A189" s="18"/>
      <c r="B189" s="18"/>
      <c r="C189" s="18" t="s">
        <v>377</v>
      </c>
      <c r="D189" s="19"/>
      <c r="E189" s="17"/>
      <c r="F189" s="21">
        <f>Source!AM152</f>
        <v>8.86</v>
      </c>
      <c r="G189" s="20" t="str">
        <f>Source!DE152</f>
        <v/>
      </c>
      <c r="H189" s="17">
        <f>Source!AV153</f>
        <v>1</v>
      </c>
      <c r="I189" s="21">
        <f>Source!Q152</f>
        <v>122.96</v>
      </c>
      <c r="J189" s="17">
        <f>IF(Source!BB153&lt;&gt; 0, Source!BB153, 1)</f>
        <v>13.53</v>
      </c>
      <c r="K189" s="21">
        <f>Source!Q153</f>
        <v>1663.65</v>
      </c>
    </row>
    <row r="190" spans="1:29" ht="14.25" x14ac:dyDescent="0.2">
      <c r="A190" s="18"/>
      <c r="B190" s="18"/>
      <c r="C190" s="18" t="s">
        <v>378</v>
      </c>
      <c r="D190" s="19"/>
      <c r="E190" s="17"/>
      <c r="F190" s="21">
        <f>Source!AN152</f>
        <v>1.48</v>
      </c>
      <c r="G190" s="20" t="str">
        <f>Source!DF152</f>
        <v/>
      </c>
      <c r="H190" s="17">
        <f>Source!AV153</f>
        <v>1</v>
      </c>
      <c r="I190" s="30">
        <f>Source!R152</f>
        <v>20.54</v>
      </c>
      <c r="J190" s="17">
        <f>IF(Source!BS153&lt;&gt; 0, Source!BS153, 1)</f>
        <v>34.51</v>
      </c>
      <c r="K190" s="30">
        <f>Source!R153</f>
        <v>708.84</v>
      </c>
    </row>
    <row r="191" spans="1:29" ht="14.25" x14ac:dyDescent="0.2">
      <c r="A191" s="22"/>
      <c r="B191" s="22"/>
      <c r="C191" s="22" t="s">
        <v>379</v>
      </c>
      <c r="D191" s="23" t="s">
        <v>372</v>
      </c>
      <c r="E191" s="24">
        <f>175</f>
        <v>175</v>
      </c>
      <c r="F191" s="25"/>
      <c r="G191" s="26"/>
      <c r="H191" s="24"/>
      <c r="I191" s="25">
        <f>SUM(U187:U190)</f>
        <v>35.950000000000003</v>
      </c>
      <c r="J191" s="24">
        <f>160</f>
        <v>160</v>
      </c>
      <c r="K191" s="25">
        <f>SUM(V187:V190)</f>
        <v>1134.1400000000001</v>
      </c>
    </row>
    <row r="192" spans="1:29" ht="15" x14ac:dyDescent="0.25">
      <c r="C192" s="27" t="s">
        <v>376</v>
      </c>
      <c r="H192" s="41">
        <f>I189+I191+0</f>
        <v>158.91</v>
      </c>
      <c r="I192" s="41"/>
      <c r="J192" s="41">
        <f>K189+K191+0</f>
        <v>2797.79</v>
      </c>
      <c r="K192" s="41"/>
      <c r="O192" s="28">
        <f>I189+I191+0</f>
        <v>158.91</v>
      </c>
      <c r="P192" s="28">
        <f>K189+K191+0</f>
        <v>2797.79</v>
      </c>
    </row>
    <row r="194" spans="1:29" ht="42.75" x14ac:dyDescent="0.2">
      <c r="A194" s="18">
        <v>14</v>
      </c>
      <c r="B194" s="18" t="str">
        <f>Source!F154</f>
        <v>15.2-42-10</v>
      </c>
      <c r="C194" s="18" t="s">
        <v>219</v>
      </c>
      <c r="D194" s="19" t="str">
        <f>Source!H154</f>
        <v>т</v>
      </c>
      <c r="E194" s="17">
        <f>Source!I154</f>
        <v>13.878</v>
      </c>
      <c r="F194" s="21"/>
      <c r="G194" s="20"/>
      <c r="H194" s="17"/>
      <c r="I194" s="21"/>
      <c r="J194" s="17"/>
      <c r="K194" s="21"/>
      <c r="Q194">
        <f>Source!X154</f>
        <v>0</v>
      </c>
      <c r="R194">
        <f>Source!X155</f>
        <v>0</v>
      </c>
      <c r="S194">
        <f>Source!Y154</f>
        <v>0</v>
      </c>
      <c r="T194">
        <f>Source!Y155</f>
        <v>0</v>
      </c>
      <c r="U194">
        <f>ROUND((175/100)*ROUND(Source!R154, 2), 2)</f>
        <v>0</v>
      </c>
      <c r="V194">
        <f>ROUND((160/100)*ROUND(Source!R155, 2), 2)</f>
        <v>0</v>
      </c>
      <c r="AC194">
        <v>0</v>
      </c>
    </row>
    <row r="195" spans="1:29" ht="14.25" x14ac:dyDescent="0.2">
      <c r="A195" s="22"/>
      <c r="B195" s="22"/>
      <c r="C195" s="22" t="s">
        <v>377</v>
      </c>
      <c r="D195" s="23"/>
      <c r="E195" s="24"/>
      <c r="F195" s="25">
        <f>Source!AM154</f>
        <v>36.39</v>
      </c>
      <c r="G195" s="26" t="str">
        <f>Source!DE154</f>
        <v/>
      </c>
      <c r="H195" s="24">
        <f>Source!AV155</f>
        <v>1</v>
      </c>
      <c r="I195" s="25">
        <f>Source!Q154</f>
        <v>505.02</v>
      </c>
      <c r="J195" s="24">
        <f>IF(Source!BB155&lt;&gt; 0, Source!BB155, 1)</f>
        <v>15.66</v>
      </c>
      <c r="K195" s="25">
        <f>Source!Q155</f>
        <v>7908.61</v>
      </c>
    </row>
    <row r="196" spans="1:29" ht="15" x14ac:dyDescent="0.25">
      <c r="C196" s="27" t="s">
        <v>376</v>
      </c>
      <c r="H196" s="41">
        <f>I195+0</f>
        <v>505.02</v>
      </c>
      <c r="I196" s="41"/>
      <c r="J196" s="41">
        <f>K195+0</f>
        <v>7908.61</v>
      </c>
      <c r="K196" s="41"/>
      <c r="O196" s="28">
        <f>I195+0</f>
        <v>505.02</v>
      </c>
      <c r="P196" s="28">
        <f>K195+0</f>
        <v>7908.61</v>
      </c>
    </row>
    <row r="198" spans="1:29" ht="28.5" x14ac:dyDescent="0.2">
      <c r="A198" s="18">
        <v>15</v>
      </c>
      <c r="B198" s="18" t="str">
        <f>Source!F156</f>
        <v>15.1-1500-01</v>
      </c>
      <c r="C198" s="18" t="s">
        <v>226</v>
      </c>
      <c r="D198" s="19" t="str">
        <f>Source!H156</f>
        <v>1 Т</v>
      </c>
      <c r="E198" s="17">
        <f>Source!I156</f>
        <v>13.878</v>
      </c>
      <c r="F198" s="21"/>
      <c r="G198" s="20"/>
      <c r="H198" s="17"/>
      <c r="I198" s="21"/>
      <c r="J198" s="17"/>
      <c r="K198" s="21"/>
      <c r="Q198">
        <f>Source!X156</f>
        <v>0</v>
      </c>
      <c r="R198">
        <f>Source!X157</f>
        <v>0</v>
      </c>
      <c r="S198">
        <f>Source!Y156</f>
        <v>0</v>
      </c>
      <c r="T198">
        <f>Source!Y157</f>
        <v>0</v>
      </c>
      <c r="U198">
        <f>ROUND((175/100)*ROUND(Source!R156, 2), 2)</f>
        <v>0</v>
      </c>
      <c r="V198">
        <f>ROUND((160/100)*ROUND(Source!R157, 2), 2)</f>
        <v>0</v>
      </c>
      <c r="AC198">
        <v>0</v>
      </c>
    </row>
    <row r="199" spans="1:29" ht="14.25" x14ac:dyDescent="0.2">
      <c r="A199" s="22"/>
      <c r="B199" s="22"/>
      <c r="C199" s="22" t="s">
        <v>377</v>
      </c>
      <c r="D199" s="23"/>
      <c r="E199" s="24"/>
      <c r="F199" s="25">
        <f>Source!AM156</f>
        <v>31.67</v>
      </c>
      <c r="G199" s="26" t="str">
        <f>Source!DE156</f>
        <v/>
      </c>
      <c r="H199" s="24">
        <f>Source!AV157</f>
        <v>1</v>
      </c>
      <c r="I199" s="25">
        <f>Source!Q156</f>
        <v>439.52</v>
      </c>
      <c r="J199" s="24">
        <f>IF(Source!BB157&lt;&gt; 0, Source!BB157, 1)</f>
        <v>43.37</v>
      </c>
      <c r="K199" s="25">
        <f>Source!Q157</f>
        <v>19061.98</v>
      </c>
    </row>
    <row r="200" spans="1:29" ht="15" x14ac:dyDescent="0.25">
      <c r="C200" s="27" t="s">
        <v>376</v>
      </c>
      <c r="H200" s="41">
        <f>I199+0</f>
        <v>439.52</v>
      </c>
      <c r="I200" s="41"/>
      <c r="J200" s="41">
        <f>K199+0</f>
        <v>19061.98</v>
      </c>
      <c r="K200" s="41"/>
      <c r="O200" s="28">
        <f>I199+0</f>
        <v>439.52</v>
      </c>
      <c r="P200" s="28">
        <f>K199+0</f>
        <v>19061.98</v>
      </c>
    </row>
    <row r="203" spans="1:29" ht="15" x14ac:dyDescent="0.25">
      <c r="A203" s="35" t="str">
        <f>CONCATENATE("Итого по разделу: ",IF(Source!G159&lt;&gt;"Новый раздел", Source!G159, ""))</f>
        <v>Итого по разделу: Вывоз мусора</v>
      </c>
      <c r="B203" s="35"/>
      <c r="C203" s="35"/>
      <c r="D203" s="35"/>
      <c r="E203" s="35"/>
      <c r="F203" s="35"/>
      <c r="G203" s="35"/>
      <c r="H203" s="36">
        <f>SUM(O186:O202)</f>
        <v>1103.4499999999998</v>
      </c>
      <c r="I203" s="40"/>
      <c r="J203" s="36">
        <f>SUM(P186:P202)</f>
        <v>29768.379999999997</v>
      </c>
      <c r="K203" s="40"/>
    </row>
    <row r="204" spans="1:29" hidden="1" x14ac:dyDescent="0.2">
      <c r="A204" t="s">
        <v>381</v>
      </c>
      <c r="I204">
        <f>SUM(W186:W203)</f>
        <v>0</v>
      </c>
      <c r="J204">
        <f>SUM(X186:X203)</f>
        <v>0</v>
      </c>
    </row>
    <row r="205" spans="1:29" hidden="1" x14ac:dyDescent="0.2">
      <c r="A205" t="s">
        <v>382</v>
      </c>
      <c r="I205">
        <f>SUM(Y186:Y204)</f>
        <v>0</v>
      </c>
      <c r="J205">
        <f>SUM(Z186:Z204)</f>
        <v>0</v>
      </c>
    </row>
    <row r="207" spans="1:29" ht="15" x14ac:dyDescent="0.25">
      <c r="A207" s="35" t="str">
        <f>CONCATENATE("Итого по локальной смете: ",IF(Source!G189&lt;&gt;"Новая локальная смета", Source!G189, ""))</f>
        <v xml:space="preserve">Итого по локальной смете: </v>
      </c>
      <c r="B207" s="35"/>
      <c r="C207" s="35"/>
      <c r="D207" s="35"/>
      <c r="E207" s="35"/>
      <c r="F207" s="35"/>
      <c r="G207" s="35"/>
      <c r="H207" s="36">
        <f>SUM(O26:O206)</f>
        <v>234410.33999999997</v>
      </c>
      <c r="I207" s="40"/>
      <c r="J207" s="36">
        <f>SUM(P26:P206)</f>
        <v>2495070.3499999996</v>
      </c>
      <c r="K207" s="40"/>
    </row>
    <row r="208" spans="1:29" hidden="1" x14ac:dyDescent="0.2">
      <c r="A208" t="s">
        <v>381</v>
      </c>
      <c r="I208">
        <f>SUM(W26:W207)</f>
        <v>0</v>
      </c>
      <c r="J208">
        <f>SUM(X26:X207)</f>
        <v>0</v>
      </c>
    </row>
    <row r="209" spans="1:11" hidden="1" x14ac:dyDescent="0.2">
      <c r="A209" t="s">
        <v>382</v>
      </c>
      <c r="I209">
        <f>SUM(Y26:Y208)</f>
        <v>0</v>
      </c>
      <c r="J209">
        <f>SUM(Z26:Z208)</f>
        <v>0</v>
      </c>
    </row>
    <row r="210" spans="1:11" s="34" customFormat="1" ht="15" x14ac:dyDescent="0.25">
      <c r="C210" s="35" t="str">
        <f>Source!H219</f>
        <v>НДС 20%</v>
      </c>
      <c r="D210" s="35"/>
      <c r="E210" s="35"/>
      <c r="F210" s="35"/>
      <c r="G210" s="35"/>
      <c r="H210" s="36">
        <f>Source!F219</f>
        <v>46882.07</v>
      </c>
      <c r="I210" s="36"/>
      <c r="J210" s="36">
        <f>Source!P219</f>
        <v>499014.07</v>
      </c>
      <c r="K210" s="36"/>
    </row>
    <row r="211" spans="1:11" s="34" customFormat="1" ht="15" x14ac:dyDescent="0.25">
      <c r="C211" s="35" t="str">
        <f>Source!H220</f>
        <v>Всего</v>
      </c>
      <c r="D211" s="35"/>
      <c r="E211" s="35"/>
      <c r="F211" s="35"/>
      <c r="G211" s="35"/>
      <c r="H211" s="36">
        <f>Source!F220</f>
        <v>281292.40999999997</v>
      </c>
      <c r="I211" s="36"/>
      <c r="J211" s="36">
        <f>Source!P220</f>
        <v>2994084.42</v>
      </c>
      <c r="K211" s="36"/>
    </row>
    <row r="215" spans="1:11" ht="14.25" x14ac:dyDescent="0.2">
      <c r="A215" s="38" t="s">
        <v>384</v>
      </c>
      <c r="B215" s="38"/>
      <c r="C215" s="32" t="str">
        <f>IF(Source!AC12&lt;&gt;"", Source!AC12," ")</f>
        <v xml:space="preserve"> </v>
      </c>
      <c r="D215" s="32"/>
      <c r="E215" s="32"/>
      <c r="F215" s="32"/>
      <c r="G215" s="32"/>
      <c r="H215" s="39" t="str">
        <f>IF(Source!AB12&lt;&gt;"", Source!AB12," ")</f>
        <v xml:space="preserve"> </v>
      </c>
      <c r="I215" s="39"/>
      <c r="J215" s="39"/>
      <c r="K215" s="39"/>
    </row>
    <row r="216" spans="1:11" ht="14.25" x14ac:dyDescent="0.2">
      <c r="A216" s="11"/>
      <c r="B216" s="11"/>
      <c r="C216" s="37" t="s">
        <v>385</v>
      </c>
      <c r="D216" s="37"/>
      <c r="E216" s="37"/>
      <c r="F216" s="37"/>
      <c r="G216" s="37"/>
      <c r="H216" s="11"/>
      <c r="I216" s="11"/>
      <c r="J216" s="11"/>
      <c r="K216" s="11"/>
    </row>
    <row r="217" spans="1:11" ht="14.25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</row>
    <row r="218" spans="1:11" ht="14.25" x14ac:dyDescent="0.2">
      <c r="A218" s="38" t="s">
        <v>386</v>
      </c>
      <c r="B218" s="38"/>
      <c r="C218" s="32" t="str">
        <f>IF(Source!AE12&lt;&gt;"", Source!AE12," ")</f>
        <v xml:space="preserve"> </v>
      </c>
      <c r="D218" s="32"/>
      <c r="E218" s="32"/>
      <c r="F218" s="32"/>
      <c r="G218" s="32"/>
      <c r="H218" s="39" t="str">
        <f>IF(Source!AD12&lt;&gt;"", Source!AD12," ")</f>
        <v xml:space="preserve"> </v>
      </c>
      <c r="I218" s="39"/>
      <c r="J218" s="39"/>
      <c r="K218" s="39"/>
    </row>
    <row r="219" spans="1:11" ht="14.25" x14ac:dyDescent="0.2">
      <c r="A219" s="11"/>
      <c r="B219" s="11"/>
      <c r="C219" s="37" t="s">
        <v>385</v>
      </c>
      <c r="D219" s="37"/>
      <c r="E219" s="37"/>
      <c r="F219" s="37"/>
      <c r="G219" s="37"/>
      <c r="H219" s="11"/>
      <c r="I219" s="11"/>
      <c r="J219" s="11"/>
      <c r="K219" s="11"/>
    </row>
  </sheetData>
  <mergeCells count="75">
    <mergeCell ref="G2:K2"/>
    <mergeCell ref="F19:H19"/>
    <mergeCell ref="F20:H20"/>
    <mergeCell ref="F21:H21"/>
    <mergeCell ref="F22:H22"/>
    <mergeCell ref="F17:H17"/>
    <mergeCell ref="F18:H18"/>
    <mergeCell ref="A5:K5"/>
    <mergeCell ref="A6:K6"/>
    <mergeCell ref="A8:K8"/>
    <mergeCell ref="A10:K10"/>
    <mergeCell ref="A11:K11"/>
    <mergeCell ref="A13:K13"/>
    <mergeCell ref="F15:H15"/>
    <mergeCell ref="F16:H16"/>
    <mergeCell ref="A23:K23"/>
    <mergeCell ref="A27:K27"/>
    <mergeCell ref="H33:I33"/>
    <mergeCell ref="J33:K33"/>
    <mergeCell ref="H45:I45"/>
    <mergeCell ref="J45:K45"/>
    <mergeCell ref="H58:I58"/>
    <mergeCell ref="J58:K58"/>
    <mergeCell ref="H68:I68"/>
    <mergeCell ref="J68:K68"/>
    <mergeCell ref="H82:I82"/>
    <mergeCell ref="J82:K82"/>
    <mergeCell ref="H139:I139"/>
    <mergeCell ref="J139:K139"/>
    <mergeCell ref="J85:K85"/>
    <mergeCell ref="H85:I85"/>
    <mergeCell ref="A85:G85"/>
    <mergeCell ref="A89:K89"/>
    <mergeCell ref="B91:J91"/>
    <mergeCell ref="H101:I101"/>
    <mergeCell ref="J101:K101"/>
    <mergeCell ref="H109:I109"/>
    <mergeCell ref="J109:K109"/>
    <mergeCell ref="B112:J112"/>
    <mergeCell ref="H124:I124"/>
    <mergeCell ref="J124:K124"/>
    <mergeCell ref="H153:I153"/>
    <mergeCell ref="J153:K153"/>
    <mergeCell ref="H166:I166"/>
    <mergeCell ref="J166:K166"/>
    <mergeCell ref="H179:I179"/>
    <mergeCell ref="J179:K179"/>
    <mergeCell ref="J182:K182"/>
    <mergeCell ref="H182:I182"/>
    <mergeCell ref="A182:G182"/>
    <mergeCell ref="A186:K186"/>
    <mergeCell ref="H192:I192"/>
    <mergeCell ref="J192:K192"/>
    <mergeCell ref="H196:I196"/>
    <mergeCell ref="J196:K196"/>
    <mergeCell ref="H200:I200"/>
    <mergeCell ref="J200:K200"/>
    <mergeCell ref="J203:K203"/>
    <mergeCell ref="H203:I203"/>
    <mergeCell ref="A203:G203"/>
    <mergeCell ref="J207:K207"/>
    <mergeCell ref="H207:I207"/>
    <mergeCell ref="A207:G207"/>
    <mergeCell ref="C210:G210"/>
    <mergeCell ref="H210:I210"/>
    <mergeCell ref="J210:K210"/>
    <mergeCell ref="C211:G211"/>
    <mergeCell ref="H211:I211"/>
    <mergeCell ref="J211:K211"/>
    <mergeCell ref="C219:G219"/>
    <mergeCell ref="A215:B215"/>
    <mergeCell ref="H215:K215"/>
    <mergeCell ref="C216:G216"/>
    <mergeCell ref="A218:B218"/>
    <mergeCell ref="H218:K218"/>
  </mergeCells>
  <pageMargins left="0.4" right="0.2" top="0.2" bottom="0.4" header="0.2" footer="0.2"/>
  <pageSetup paperSize="9" scale="73" fitToHeight="0" orientation="portrait" verticalDpi="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42B6F-1220-40BC-943B-F2F755DEF0FF}">
  <dimension ref="A1:IU267"/>
  <sheetViews>
    <sheetView workbookViewId="0">
      <selection activeCell="A263" sqref="A263:AX26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71170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260</v>
      </c>
      <c r="C12" s="1">
        <v>0</v>
      </c>
      <c r="D12" s="1">
        <f>ROW(A222)</f>
        <v>222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16777224</v>
      </c>
      <c r="CI12" s="1" t="s">
        <v>3</v>
      </c>
      <c r="CJ12" s="1" t="s">
        <v>3</v>
      </c>
      <c r="CK12" s="1">
        <v>73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73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 x14ac:dyDescent="0.2">
      <c r="A18" s="3">
        <v>52</v>
      </c>
      <c r="B18" s="3">
        <f t="shared" ref="B18:G18" si="0">B222</f>
        <v>260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>Новый объект_(Копия)</v>
      </c>
      <c r="G18" s="3" t="str">
        <f t="shared" si="0"/>
        <v>Минитинская, 55 - 2 часть</v>
      </c>
      <c r="H18" s="3"/>
      <c r="I18" s="3"/>
      <c r="J18" s="3"/>
      <c r="K18" s="3"/>
      <c r="L18" s="3"/>
      <c r="M18" s="3"/>
      <c r="N18" s="3"/>
      <c r="O18" s="3">
        <f t="shared" ref="O18:AT18" si="1">O222</f>
        <v>198345.25</v>
      </c>
      <c r="P18" s="3">
        <f t="shared" si="1"/>
        <v>174755.83</v>
      </c>
      <c r="Q18" s="3">
        <f t="shared" si="1"/>
        <v>1597.87</v>
      </c>
      <c r="R18" s="3">
        <f t="shared" si="1"/>
        <v>112.62</v>
      </c>
      <c r="S18" s="3">
        <f t="shared" si="1"/>
        <v>21991.55</v>
      </c>
      <c r="T18" s="3">
        <f t="shared" si="1"/>
        <v>0</v>
      </c>
      <c r="U18" s="3">
        <f t="shared" si="1"/>
        <v>1974.9477750000001</v>
      </c>
      <c r="V18" s="3">
        <f t="shared" si="1"/>
        <v>0</v>
      </c>
      <c r="W18" s="3">
        <f t="shared" si="1"/>
        <v>0</v>
      </c>
      <c r="X18" s="3">
        <f t="shared" si="1"/>
        <v>21804.51</v>
      </c>
      <c r="Y18" s="3">
        <f t="shared" si="1"/>
        <v>14063.49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234410.34</v>
      </c>
      <c r="AS18" s="3">
        <f t="shared" si="1"/>
        <v>233465.8</v>
      </c>
      <c r="AT18" s="3">
        <f t="shared" si="1"/>
        <v>0</v>
      </c>
      <c r="AU18" s="3">
        <f t="shared" ref="AU18:BZ18" si="2">AU222</f>
        <v>944.54</v>
      </c>
      <c r="AV18" s="3">
        <f t="shared" si="2"/>
        <v>174755.83</v>
      </c>
      <c r="AW18" s="3">
        <f t="shared" si="2"/>
        <v>174755.83</v>
      </c>
      <c r="AX18" s="3">
        <f t="shared" si="2"/>
        <v>0</v>
      </c>
      <c r="AY18" s="3">
        <f t="shared" si="2"/>
        <v>174755.83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CA222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DG222</f>
        <v>1551483.96</v>
      </c>
      <c r="DH18" s="4">
        <f t="shared" si="4"/>
        <v>756749.89</v>
      </c>
      <c r="DI18" s="4">
        <f t="shared" si="4"/>
        <v>35805.69</v>
      </c>
      <c r="DJ18" s="4">
        <f t="shared" si="4"/>
        <v>3886.52</v>
      </c>
      <c r="DK18" s="4">
        <f t="shared" si="4"/>
        <v>758928.38</v>
      </c>
      <c r="DL18" s="4">
        <f t="shared" si="4"/>
        <v>0</v>
      </c>
      <c r="DM18" s="4">
        <f t="shared" si="4"/>
        <v>1974.9477750000001</v>
      </c>
      <c r="DN18" s="4">
        <f t="shared" si="4"/>
        <v>0</v>
      </c>
      <c r="DO18" s="4">
        <f t="shared" si="4"/>
        <v>0</v>
      </c>
      <c r="DP18" s="4">
        <f t="shared" si="4"/>
        <v>626207.30000000005</v>
      </c>
      <c r="DQ18" s="4">
        <f t="shared" si="4"/>
        <v>311160.65000000002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2495070.35</v>
      </c>
      <c r="EK18" s="4">
        <f t="shared" si="4"/>
        <v>2468099.7599999998</v>
      </c>
      <c r="EL18" s="4">
        <f t="shared" si="4"/>
        <v>0</v>
      </c>
      <c r="EM18" s="4">
        <f t="shared" ref="EM18:FR18" si="5">EM222</f>
        <v>26970.59</v>
      </c>
      <c r="EN18" s="4">
        <f t="shared" si="5"/>
        <v>756749.89</v>
      </c>
      <c r="EO18" s="4">
        <f t="shared" si="5"/>
        <v>756749.89</v>
      </c>
      <c r="EP18" s="4">
        <f t="shared" si="5"/>
        <v>0</v>
      </c>
      <c r="EQ18" s="4">
        <f t="shared" si="5"/>
        <v>756749.89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FS222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 x14ac:dyDescent="0.2">
      <c r="A20" s="1">
        <v>3</v>
      </c>
      <c r="B20" s="1">
        <v>1</v>
      </c>
      <c r="C20" s="1"/>
      <c r="D20" s="1">
        <f>ROW(A189)</f>
        <v>189</v>
      </c>
      <c r="E20" s="1"/>
      <c r="F20" s="1" t="s">
        <v>3</v>
      </c>
      <c r="G20" s="1" t="s">
        <v>14</v>
      </c>
      <c r="H20" s="1" t="s">
        <v>3</v>
      </c>
      <c r="I20" s="1">
        <v>0</v>
      </c>
      <c r="J20" s="1" t="s">
        <v>3</v>
      </c>
      <c r="K20" s="1">
        <v>0</v>
      </c>
      <c r="L20" s="1" t="s">
        <v>14</v>
      </c>
      <c r="M20" s="1" t="s">
        <v>3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15</v>
      </c>
      <c r="BE20" s="1" t="s">
        <v>15</v>
      </c>
      <c r="BF20" s="1" t="s">
        <v>16</v>
      </c>
      <c r="BG20" s="1" t="s">
        <v>3</v>
      </c>
      <c r="BH20" s="1" t="s">
        <v>16</v>
      </c>
      <c r="BI20" s="1" t="s">
        <v>15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15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55" x14ac:dyDescent="0.2">
      <c r="A22" s="3">
        <v>52</v>
      </c>
      <c r="B22" s="3">
        <f t="shared" ref="B22:G22" si="7">B189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/>
      </c>
      <c r="G22" s="3" t="str">
        <f t="shared" si="7"/>
        <v>Новая локальная смета</v>
      </c>
      <c r="H22" s="3"/>
      <c r="I22" s="3"/>
      <c r="J22" s="3"/>
      <c r="K22" s="3"/>
      <c r="L22" s="3"/>
      <c r="M22" s="3"/>
      <c r="N22" s="3"/>
      <c r="O22" s="3">
        <f t="shared" ref="O22:AT22" si="8">O189</f>
        <v>198345.25</v>
      </c>
      <c r="P22" s="3">
        <f t="shared" si="8"/>
        <v>174755.83</v>
      </c>
      <c r="Q22" s="3">
        <f t="shared" si="8"/>
        <v>1597.87</v>
      </c>
      <c r="R22" s="3">
        <f t="shared" si="8"/>
        <v>112.62</v>
      </c>
      <c r="S22" s="3">
        <f t="shared" si="8"/>
        <v>21991.55</v>
      </c>
      <c r="T22" s="3">
        <f t="shared" si="8"/>
        <v>0</v>
      </c>
      <c r="U22" s="3">
        <f t="shared" si="8"/>
        <v>1974.9477750000001</v>
      </c>
      <c r="V22" s="3">
        <f t="shared" si="8"/>
        <v>0</v>
      </c>
      <c r="W22" s="3">
        <f t="shared" si="8"/>
        <v>0</v>
      </c>
      <c r="X22" s="3">
        <f t="shared" si="8"/>
        <v>21804.51</v>
      </c>
      <c r="Y22" s="3">
        <f t="shared" si="8"/>
        <v>14063.49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234410.34</v>
      </c>
      <c r="AS22" s="3">
        <f t="shared" si="8"/>
        <v>233465.8</v>
      </c>
      <c r="AT22" s="3">
        <f t="shared" si="8"/>
        <v>0</v>
      </c>
      <c r="AU22" s="3">
        <f t="shared" ref="AU22:BZ22" si="9">AU189</f>
        <v>944.54</v>
      </c>
      <c r="AV22" s="3">
        <f t="shared" si="9"/>
        <v>174755.83</v>
      </c>
      <c r="AW22" s="3">
        <f t="shared" si="9"/>
        <v>174755.83</v>
      </c>
      <c r="AX22" s="3">
        <f t="shared" si="9"/>
        <v>0</v>
      </c>
      <c r="AY22" s="3">
        <f t="shared" si="9"/>
        <v>174755.83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CA189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DG189</f>
        <v>1551483.96</v>
      </c>
      <c r="DH22" s="4">
        <f t="shared" si="11"/>
        <v>756749.89</v>
      </c>
      <c r="DI22" s="4">
        <f t="shared" si="11"/>
        <v>35805.69</v>
      </c>
      <c r="DJ22" s="4">
        <f t="shared" si="11"/>
        <v>3886.52</v>
      </c>
      <c r="DK22" s="4">
        <f t="shared" si="11"/>
        <v>758928.38</v>
      </c>
      <c r="DL22" s="4">
        <f t="shared" si="11"/>
        <v>0</v>
      </c>
      <c r="DM22" s="4">
        <f t="shared" si="11"/>
        <v>1974.9477750000001</v>
      </c>
      <c r="DN22" s="4">
        <f t="shared" si="11"/>
        <v>0</v>
      </c>
      <c r="DO22" s="4">
        <f t="shared" si="11"/>
        <v>0</v>
      </c>
      <c r="DP22" s="4">
        <f t="shared" si="11"/>
        <v>626207.30000000005</v>
      </c>
      <c r="DQ22" s="4">
        <f t="shared" si="11"/>
        <v>311160.65000000002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2495070.35</v>
      </c>
      <c r="EK22" s="4">
        <f t="shared" si="11"/>
        <v>2468099.7599999998</v>
      </c>
      <c r="EL22" s="4">
        <f t="shared" si="11"/>
        <v>0</v>
      </c>
      <c r="EM22" s="4">
        <f t="shared" ref="EM22:FR22" si="12">EM189</f>
        <v>26970.59</v>
      </c>
      <c r="EN22" s="4">
        <f t="shared" si="12"/>
        <v>756749.89</v>
      </c>
      <c r="EO22" s="4">
        <f t="shared" si="12"/>
        <v>756749.89</v>
      </c>
      <c r="EP22" s="4">
        <f t="shared" si="12"/>
        <v>0</v>
      </c>
      <c r="EQ22" s="4">
        <f t="shared" si="12"/>
        <v>756749.89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FS189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 x14ac:dyDescent="0.2">
      <c r="A24" s="1">
        <v>4</v>
      </c>
      <c r="B24" s="1">
        <v>1</v>
      </c>
      <c r="C24" s="1"/>
      <c r="D24" s="1">
        <f>ROW(A49)</f>
        <v>49</v>
      </c>
      <c r="E24" s="1"/>
      <c r="F24" s="1" t="s">
        <v>17</v>
      </c>
      <c r="G24" s="1" t="s">
        <v>18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15</v>
      </c>
      <c r="BE24" s="1" t="s">
        <v>15</v>
      </c>
      <c r="BF24" s="1" t="s">
        <v>16</v>
      </c>
      <c r="BG24" s="1" t="s">
        <v>3</v>
      </c>
      <c r="BH24" s="1" t="s">
        <v>16</v>
      </c>
      <c r="BI24" s="1" t="s">
        <v>15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15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 x14ac:dyDescent="0.2">
      <c r="A26" s="3">
        <v>52</v>
      </c>
      <c r="B26" s="3">
        <f t="shared" ref="B26:G26" si="14">B49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Стены</v>
      </c>
      <c r="H26" s="3"/>
      <c r="I26" s="3"/>
      <c r="J26" s="3"/>
      <c r="K26" s="3"/>
      <c r="L26" s="3"/>
      <c r="M26" s="3"/>
      <c r="N26" s="3"/>
      <c r="O26" s="3">
        <f t="shared" ref="O26:AT26" si="15">O49</f>
        <v>119504.97</v>
      </c>
      <c r="P26" s="3">
        <f t="shared" si="15"/>
        <v>99873.14</v>
      </c>
      <c r="Q26" s="3">
        <f t="shared" si="15"/>
        <v>237</v>
      </c>
      <c r="R26" s="3">
        <f t="shared" si="15"/>
        <v>36</v>
      </c>
      <c r="S26" s="3">
        <f t="shared" si="15"/>
        <v>19394.830000000002</v>
      </c>
      <c r="T26" s="3">
        <f t="shared" si="15"/>
        <v>0</v>
      </c>
      <c r="U26" s="3">
        <f t="shared" si="15"/>
        <v>1752.3780000000002</v>
      </c>
      <c r="V26" s="3">
        <f t="shared" si="15"/>
        <v>0</v>
      </c>
      <c r="W26" s="3">
        <f t="shared" si="15"/>
        <v>0</v>
      </c>
      <c r="X26" s="3">
        <f t="shared" si="15"/>
        <v>19394.830000000002</v>
      </c>
      <c r="Y26" s="3">
        <f t="shared" si="15"/>
        <v>12412.69</v>
      </c>
      <c r="Z26" s="3">
        <f t="shared" si="15"/>
        <v>0</v>
      </c>
      <c r="AA26" s="3">
        <f t="shared" si="15"/>
        <v>0</v>
      </c>
      <c r="AB26" s="3">
        <f t="shared" si="15"/>
        <v>119504.97</v>
      </c>
      <c r="AC26" s="3">
        <f t="shared" si="15"/>
        <v>99873.14</v>
      </c>
      <c r="AD26" s="3">
        <f t="shared" si="15"/>
        <v>237</v>
      </c>
      <c r="AE26" s="3">
        <f t="shared" si="15"/>
        <v>36</v>
      </c>
      <c r="AF26" s="3">
        <f t="shared" si="15"/>
        <v>19394.830000000002</v>
      </c>
      <c r="AG26" s="3">
        <f t="shared" si="15"/>
        <v>0</v>
      </c>
      <c r="AH26" s="3">
        <f t="shared" si="15"/>
        <v>1752.3780000000002</v>
      </c>
      <c r="AI26" s="3">
        <f t="shared" si="15"/>
        <v>0</v>
      </c>
      <c r="AJ26" s="3">
        <f t="shared" si="15"/>
        <v>0</v>
      </c>
      <c r="AK26" s="3">
        <f t="shared" si="15"/>
        <v>19394.830000000002</v>
      </c>
      <c r="AL26" s="3">
        <f t="shared" si="15"/>
        <v>12412.69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151375.49</v>
      </c>
      <c r="AS26" s="3">
        <f t="shared" si="15"/>
        <v>151375.49</v>
      </c>
      <c r="AT26" s="3">
        <f t="shared" si="15"/>
        <v>0</v>
      </c>
      <c r="AU26" s="3">
        <f t="shared" ref="AU26:BZ26" si="16">AU49</f>
        <v>0</v>
      </c>
      <c r="AV26" s="3">
        <f t="shared" si="16"/>
        <v>99873.14</v>
      </c>
      <c r="AW26" s="3">
        <f t="shared" si="16"/>
        <v>99873.14</v>
      </c>
      <c r="AX26" s="3">
        <f t="shared" si="16"/>
        <v>0</v>
      </c>
      <c r="AY26" s="3">
        <f t="shared" si="16"/>
        <v>99873.14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CA49</f>
        <v>151375.49</v>
      </c>
      <c r="CB26" s="3">
        <f t="shared" si="17"/>
        <v>151375.49</v>
      </c>
      <c r="CC26" s="3">
        <f t="shared" si="17"/>
        <v>0</v>
      </c>
      <c r="CD26" s="3">
        <f t="shared" si="17"/>
        <v>0</v>
      </c>
      <c r="CE26" s="3">
        <f t="shared" si="17"/>
        <v>99873.14</v>
      </c>
      <c r="CF26" s="3">
        <f t="shared" si="17"/>
        <v>99873.14</v>
      </c>
      <c r="CG26" s="3">
        <f t="shared" si="17"/>
        <v>0</v>
      </c>
      <c r="CH26" s="3">
        <f t="shared" si="17"/>
        <v>99873.14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DG49</f>
        <v>1220688.0900000001</v>
      </c>
      <c r="DH26" s="4">
        <f t="shared" si="18"/>
        <v>548326.71</v>
      </c>
      <c r="DI26" s="4">
        <f t="shared" si="18"/>
        <v>3045.81</v>
      </c>
      <c r="DJ26" s="4">
        <f t="shared" si="18"/>
        <v>1242.3599999999999</v>
      </c>
      <c r="DK26" s="4">
        <f t="shared" si="18"/>
        <v>669315.56999999995</v>
      </c>
      <c r="DL26" s="4">
        <f t="shared" si="18"/>
        <v>0</v>
      </c>
      <c r="DM26" s="4">
        <f t="shared" si="18"/>
        <v>1752.3780000000002</v>
      </c>
      <c r="DN26" s="4">
        <f t="shared" si="18"/>
        <v>0</v>
      </c>
      <c r="DO26" s="4">
        <f t="shared" si="18"/>
        <v>0</v>
      </c>
      <c r="DP26" s="4">
        <f t="shared" si="18"/>
        <v>555531.92000000004</v>
      </c>
      <c r="DQ26" s="4">
        <f t="shared" si="18"/>
        <v>274419.39</v>
      </c>
      <c r="DR26" s="4">
        <f t="shared" si="18"/>
        <v>0</v>
      </c>
      <c r="DS26" s="4">
        <f t="shared" si="18"/>
        <v>0</v>
      </c>
      <c r="DT26" s="4">
        <f t="shared" si="18"/>
        <v>1220688.0900000001</v>
      </c>
      <c r="DU26" s="4">
        <f t="shared" si="18"/>
        <v>548326.71</v>
      </c>
      <c r="DV26" s="4">
        <f t="shared" si="18"/>
        <v>3045.81</v>
      </c>
      <c r="DW26" s="4">
        <f t="shared" si="18"/>
        <v>1242.3599999999999</v>
      </c>
      <c r="DX26" s="4">
        <f t="shared" si="18"/>
        <v>669315.56999999995</v>
      </c>
      <c r="DY26" s="4">
        <f t="shared" si="18"/>
        <v>0</v>
      </c>
      <c r="DZ26" s="4">
        <f t="shared" si="18"/>
        <v>1752.3780000000002</v>
      </c>
      <c r="EA26" s="4">
        <f t="shared" si="18"/>
        <v>0</v>
      </c>
      <c r="EB26" s="4">
        <f t="shared" si="18"/>
        <v>0</v>
      </c>
      <c r="EC26" s="4">
        <f t="shared" si="18"/>
        <v>555531.92000000004</v>
      </c>
      <c r="ED26" s="4">
        <f t="shared" si="18"/>
        <v>274419.39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2052627.18</v>
      </c>
      <c r="EK26" s="4">
        <f t="shared" si="18"/>
        <v>2052627.18</v>
      </c>
      <c r="EL26" s="4">
        <f t="shared" si="18"/>
        <v>0</v>
      </c>
      <c r="EM26" s="4">
        <f t="shared" ref="EM26:FR26" si="19">EM49</f>
        <v>0</v>
      </c>
      <c r="EN26" s="4">
        <f t="shared" si="19"/>
        <v>548326.71</v>
      </c>
      <c r="EO26" s="4">
        <f t="shared" si="19"/>
        <v>548326.71</v>
      </c>
      <c r="EP26" s="4">
        <f t="shared" si="19"/>
        <v>0</v>
      </c>
      <c r="EQ26" s="4">
        <f t="shared" si="19"/>
        <v>548326.71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FS49</f>
        <v>2052627.18</v>
      </c>
      <c r="FT26" s="4">
        <f t="shared" si="20"/>
        <v>2052627.18</v>
      </c>
      <c r="FU26" s="4">
        <f t="shared" si="20"/>
        <v>0</v>
      </c>
      <c r="FV26" s="4">
        <f t="shared" si="20"/>
        <v>0</v>
      </c>
      <c r="FW26" s="4">
        <f t="shared" si="20"/>
        <v>548326.71</v>
      </c>
      <c r="FX26" s="4">
        <f t="shared" si="20"/>
        <v>548326.71</v>
      </c>
      <c r="FY26" s="4">
        <f t="shared" si="20"/>
        <v>0</v>
      </c>
      <c r="FZ26" s="4">
        <f t="shared" si="20"/>
        <v>548326.71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 x14ac:dyDescent="0.2">
      <c r="A28" s="2">
        <v>17</v>
      </c>
      <c r="B28" s="2">
        <v>1</v>
      </c>
      <c r="C28" s="2">
        <f>ROW(SmtRes!A1)</f>
        <v>1</v>
      </c>
      <c r="D28" s="2">
        <f>ROW(EtalonRes!A1)</f>
        <v>1</v>
      </c>
      <c r="E28" s="2" t="s">
        <v>19</v>
      </c>
      <c r="F28" s="2" t="s">
        <v>20</v>
      </c>
      <c r="G28" s="2" t="s">
        <v>21</v>
      </c>
      <c r="H28" s="2" t="s">
        <v>22</v>
      </c>
      <c r="I28" s="2">
        <v>1200</v>
      </c>
      <c r="J28" s="2">
        <v>0</v>
      </c>
      <c r="K28" s="2">
        <v>1200</v>
      </c>
      <c r="L28" s="2"/>
      <c r="M28" s="2"/>
      <c r="N28" s="2"/>
      <c r="O28" s="2">
        <f t="shared" ref="O28:O47" si="21">ROUND(CP28,2)</f>
        <v>7356</v>
      </c>
      <c r="P28" s="2">
        <f t="shared" ref="P28:P47" si="22">ROUND((ROUND((AC28*AW28*I28),2)*BC28),2)</f>
        <v>0</v>
      </c>
      <c r="Q28" s="2">
        <f>(ROUND((ROUND(((ET28)*AV28*I28),2)*BB28),2)+ROUND((ROUND(((AE28-(EU28))*AV28*I28),2)*BS28),2))</f>
        <v>0</v>
      </c>
      <c r="R28" s="2">
        <f t="shared" ref="R28:R47" si="23">ROUND((ROUND((AE28*AV28*I28),2)*BS28),2)</f>
        <v>0</v>
      </c>
      <c r="S28" s="2">
        <f t="shared" ref="S28:S47" si="24">ROUND((ROUND((AF28*AV28*I28),2)*BA28),2)</f>
        <v>7356</v>
      </c>
      <c r="T28" s="2">
        <f t="shared" ref="T28:T47" si="25">ROUND(CU28*I28,2)</f>
        <v>0</v>
      </c>
      <c r="U28" s="2">
        <f t="shared" ref="U28:U47" si="26">CV28*I28</f>
        <v>720</v>
      </c>
      <c r="V28" s="2">
        <f t="shared" ref="V28:V47" si="27">CW28*I28</f>
        <v>0</v>
      </c>
      <c r="W28" s="2">
        <f t="shared" ref="W28:W47" si="28">ROUND(CX28*I28,2)</f>
        <v>0</v>
      </c>
      <c r="X28" s="2">
        <f t="shared" ref="X28:X47" si="29">ROUND(CY28,2)</f>
        <v>7356</v>
      </c>
      <c r="Y28" s="2">
        <f t="shared" ref="Y28:Y47" si="30">ROUND(CZ28,2)</f>
        <v>4707.84</v>
      </c>
      <c r="Z28" s="2"/>
      <c r="AA28" s="2">
        <v>72842451</v>
      </c>
      <c r="AB28" s="2">
        <f t="shared" ref="AB28:AB47" si="31">ROUND((AC28+AD28+AF28),6)</f>
        <v>6.13</v>
      </c>
      <c r="AC28" s="2">
        <f t="shared" ref="AC28:AC47" si="32">ROUND((ES28),6)</f>
        <v>0</v>
      </c>
      <c r="AD28" s="2">
        <f>ROUND((((ET28)-(EU28))+AE28),6)</f>
        <v>0</v>
      </c>
      <c r="AE28" s="2">
        <f>ROUND((EU28),6)</f>
        <v>0</v>
      </c>
      <c r="AF28" s="2">
        <f>ROUND((EV28),6)</f>
        <v>6.13</v>
      </c>
      <c r="AG28" s="2">
        <f t="shared" ref="AG28:AG47" si="33">ROUND((AP28),6)</f>
        <v>0</v>
      </c>
      <c r="AH28" s="2">
        <f>(EW28)</f>
        <v>0.6</v>
      </c>
      <c r="AI28" s="2">
        <f>(EX28)</f>
        <v>0</v>
      </c>
      <c r="AJ28" s="2">
        <f t="shared" ref="AJ28:AJ47" si="34">(AS28)</f>
        <v>0</v>
      </c>
      <c r="AK28" s="2">
        <v>6.13</v>
      </c>
      <c r="AL28" s="2">
        <v>0</v>
      </c>
      <c r="AM28" s="2">
        <v>0</v>
      </c>
      <c r="AN28" s="2">
        <v>0</v>
      </c>
      <c r="AO28" s="2">
        <v>6.13</v>
      </c>
      <c r="AP28" s="2">
        <v>0</v>
      </c>
      <c r="AQ28" s="2">
        <v>0.6</v>
      </c>
      <c r="AR28" s="2">
        <v>0</v>
      </c>
      <c r="AS28" s="2">
        <v>0</v>
      </c>
      <c r="AT28" s="2">
        <v>100</v>
      </c>
      <c r="AU28" s="2">
        <v>64</v>
      </c>
      <c r="AV28" s="2">
        <v>1</v>
      </c>
      <c r="AW28" s="2">
        <v>1</v>
      </c>
      <c r="AX28" s="2"/>
      <c r="AY28" s="2"/>
      <c r="AZ28" s="2">
        <v>1</v>
      </c>
      <c r="BA28" s="2">
        <v>1</v>
      </c>
      <c r="BB28" s="2">
        <v>1</v>
      </c>
      <c r="BC28" s="2">
        <v>1</v>
      </c>
      <c r="BD28" s="2" t="s">
        <v>3</v>
      </c>
      <c r="BE28" s="2" t="s">
        <v>3</v>
      </c>
      <c r="BF28" s="2" t="s">
        <v>3</v>
      </c>
      <c r="BG28" s="2" t="s">
        <v>3</v>
      </c>
      <c r="BH28" s="2">
        <v>0</v>
      </c>
      <c r="BI28" s="2">
        <v>1</v>
      </c>
      <c r="BJ28" s="2" t="s">
        <v>23</v>
      </c>
      <c r="BK28" s="2"/>
      <c r="BL28" s="2"/>
      <c r="BM28" s="2">
        <v>478</v>
      </c>
      <c r="BN28" s="2">
        <v>0</v>
      </c>
      <c r="BO28" s="2" t="s">
        <v>3</v>
      </c>
      <c r="BP28" s="2">
        <v>0</v>
      </c>
      <c r="BQ28" s="2">
        <v>60</v>
      </c>
      <c r="BR28" s="2">
        <v>0</v>
      </c>
      <c r="BS28" s="2">
        <v>1</v>
      </c>
      <c r="BT28" s="2">
        <v>1</v>
      </c>
      <c r="BU28" s="2">
        <v>1</v>
      </c>
      <c r="BV28" s="2">
        <v>1</v>
      </c>
      <c r="BW28" s="2">
        <v>1</v>
      </c>
      <c r="BX28" s="2">
        <v>1</v>
      </c>
      <c r="BY28" s="2" t="s">
        <v>3</v>
      </c>
      <c r="BZ28" s="2">
        <v>100</v>
      </c>
      <c r="CA28" s="2">
        <v>64</v>
      </c>
      <c r="CB28" s="2" t="s">
        <v>3</v>
      </c>
      <c r="CC28" s="2"/>
      <c r="CD28" s="2"/>
      <c r="CE28" s="2">
        <v>30</v>
      </c>
      <c r="CF28" s="2">
        <v>0</v>
      </c>
      <c r="CG28" s="2">
        <v>0</v>
      </c>
      <c r="CH28" s="2"/>
      <c r="CI28" s="2"/>
      <c r="CJ28" s="2"/>
      <c r="CK28" s="2"/>
      <c r="CL28" s="2"/>
      <c r="CM28" s="2">
        <v>0</v>
      </c>
      <c r="CN28" s="2" t="s">
        <v>3</v>
      </c>
      <c r="CO28" s="2">
        <v>0</v>
      </c>
      <c r="CP28" s="2">
        <f t="shared" ref="CP28:CP47" si="35">(P28+Q28+S28)</f>
        <v>7356</v>
      </c>
      <c r="CQ28" s="2">
        <f t="shared" ref="CQ28:CQ47" si="36">ROUND((ROUND((AC28*AW28*1),2)*BC28),2)</f>
        <v>0</v>
      </c>
      <c r="CR28" s="2">
        <f>(ROUND((ROUND(((ET28)*AV28*1),2)*BB28),2)+ROUND((ROUND(((AE28-(EU28))*AV28*1),2)*BS28),2))</f>
        <v>0</v>
      </c>
      <c r="CS28" s="2">
        <f t="shared" ref="CS28:CS47" si="37">ROUND((ROUND((AE28*AV28*1),2)*BS28),2)</f>
        <v>0</v>
      </c>
      <c r="CT28" s="2">
        <f t="shared" ref="CT28:CT47" si="38">ROUND((ROUND((AF28*AV28*1),2)*BA28),2)</f>
        <v>6.13</v>
      </c>
      <c r="CU28" s="2">
        <f t="shared" ref="CU28:CU47" si="39">AG28</f>
        <v>0</v>
      </c>
      <c r="CV28" s="2">
        <f t="shared" ref="CV28:CV47" si="40">(AH28*AV28)</f>
        <v>0.6</v>
      </c>
      <c r="CW28" s="2">
        <f t="shared" ref="CW28:CW47" si="41">AI28</f>
        <v>0</v>
      </c>
      <c r="CX28" s="2">
        <f t="shared" ref="CX28:CX47" si="42">AJ28</f>
        <v>0</v>
      </c>
      <c r="CY28" s="2">
        <f>((S28*BZ28)/100)</f>
        <v>7356</v>
      </c>
      <c r="CZ28" s="2">
        <f>((S28*CA28)/100)</f>
        <v>4707.84</v>
      </c>
      <c r="DA28" s="2"/>
      <c r="DB28" s="2"/>
      <c r="DC28" s="2" t="s">
        <v>3</v>
      </c>
      <c r="DD28" s="2" t="s">
        <v>3</v>
      </c>
      <c r="DE28" s="2" t="s">
        <v>3</v>
      </c>
      <c r="DF28" s="2" t="s">
        <v>3</v>
      </c>
      <c r="DG28" s="2" t="s">
        <v>3</v>
      </c>
      <c r="DH28" s="2" t="s">
        <v>3</v>
      </c>
      <c r="DI28" s="2" t="s">
        <v>3</v>
      </c>
      <c r="DJ28" s="2" t="s">
        <v>3</v>
      </c>
      <c r="DK28" s="2" t="s">
        <v>3</v>
      </c>
      <c r="DL28" s="2" t="s">
        <v>3</v>
      </c>
      <c r="DM28" s="2" t="s">
        <v>3</v>
      </c>
      <c r="DN28" s="2">
        <v>0</v>
      </c>
      <c r="DO28" s="2">
        <v>0</v>
      </c>
      <c r="DP28" s="2">
        <v>1</v>
      </c>
      <c r="DQ28" s="2">
        <v>1</v>
      </c>
      <c r="DR28" s="2"/>
      <c r="DS28" s="2"/>
      <c r="DT28" s="2"/>
      <c r="DU28" s="2">
        <v>1013</v>
      </c>
      <c r="DV28" s="2" t="s">
        <v>22</v>
      </c>
      <c r="DW28" s="2" t="s">
        <v>22</v>
      </c>
      <c r="DX28" s="2">
        <v>1</v>
      </c>
      <c r="DY28" s="2"/>
      <c r="DZ28" s="2" t="s">
        <v>3</v>
      </c>
      <c r="EA28" s="2" t="s">
        <v>3</v>
      </c>
      <c r="EB28" s="2" t="s">
        <v>3</v>
      </c>
      <c r="EC28" s="2" t="s">
        <v>3</v>
      </c>
      <c r="ED28" s="2"/>
      <c r="EE28" s="2">
        <v>71951220</v>
      </c>
      <c r="EF28" s="2">
        <v>60</v>
      </c>
      <c r="EG28" s="2" t="s">
        <v>24</v>
      </c>
      <c r="EH28" s="2">
        <v>0</v>
      </c>
      <c r="EI28" s="2" t="s">
        <v>3</v>
      </c>
      <c r="EJ28" s="2">
        <v>1</v>
      </c>
      <c r="EK28" s="2">
        <v>478</v>
      </c>
      <c r="EL28" s="2" t="s">
        <v>25</v>
      </c>
      <c r="EM28" s="2" t="s">
        <v>26</v>
      </c>
      <c r="EN28" s="2"/>
      <c r="EO28" s="2" t="s">
        <v>3</v>
      </c>
      <c r="EP28" s="2"/>
      <c r="EQ28" s="2">
        <v>2097152</v>
      </c>
      <c r="ER28" s="2">
        <v>6.13</v>
      </c>
      <c r="ES28" s="2">
        <v>0</v>
      </c>
      <c r="ET28" s="2">
        <v>0</v>
      </c>
      <c r="EU28" s="2">
        <v>0</v>
      </c>
      <c r="EV28" s="2">
        <v>6.13</v>
      </c>
      <c r="EW28" s="2">
        <v>0.6</v>
      </c>
      <c r="EX28" s="2">
        <v>0</v>
      </c>
      <c r="EY28" s="2">
        <v>0</v>
      </c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>
        <v>0</v>
      </c>
      <c r="FR28" s="2">
        <f t="shared" ref="FR28:FR47" si="43">ROUND(IF(BI28=3,GM28,0),2)</f>
        <v>0</v>
      </c>
      <c r="FS28" s="2">
        <v>0</v>
      </c>
      <c r="FT28" s="2"/>
      <c r="FU28" s="2"/>
      <c r="FV28" s="2"/>
      <c r="FW28" s="2"/>
      <c r="FX28" s="2">
        <v>100</v>
      </c>
      <c r="FY28" s="2">
        <v>64</v>
      </c>
      <c r="FZ28" s="2"/>
      <c r="GA28" s="2" t="s">
        <v>3</v>
      </c>
      <c r="GB28" s="2"/>
      <c r="GC28" s="2"/>
      <c r="GD28" s="2">
        <v>0</v>
      </c>
      <c r="GE28" s="2"/>
      <c r="GF28" s="2">
        <v>-927296806</v>
      </c>
      <c r="GG28" s="2">
        <v>2</v>
      </c>
      <c r="GH28" s="2">
        <v>1</v>
      </c>
      <c r="GI28" s="2">
        <v>-2</v>
      </c>
      <c r="GJ28" s="2">
        <v>0</v>
      </c>
      <c r="GK28" s="2">
        <f>ROUND(R28*(R12)/100,2)</f>
        <v>0</v>
      </c>
      <c r="GL28" s="2">
        <f t="shared" ref="GL28:GL47" si="44">ROUND(IF(AND(BH28=3,BI28=3,FS28&lt;&gt;0),P28,0),2)</f>
        <v>0</v>
      </c>
      <c r="GM28" s="2">
        <f t="shared" ref="GM28:GM47" si="45">ROUND(O28+X28+Y28+GK28,2)+GX28</f>
        <v>19419.84</v>
      </c>
      <c r="GN28" s="2">
        <f t="shared" ref="GN28:GN47" si="46">IF(OR(BI28=0,BI28=1),GM28-GX28,0)</f>
        <v>19419.84</v>
      </c>
      <c r="GO28" s="2">
        <f t="shared" ref="GO28:GO47" si="47">IF(BI28=2,GM28-GX28,0)</f>
        <v>0</v>
      </c>
      <c r="GP28" s="2">
        <f t="shared" ref="GP28:GP47" si="48">IF(BI28=4,GM28-GX28,0)</f>
        <v>0</v>
      </c>
      <c r="GQ28" s="2"/>
      <c r="GR28" s="2">
        <v>0</v>
      </c>
      <c r="GS28" s="2">
        <v>3</v>
      </c>
      <c r="GT28" s="2">
        <v>0</v>
      </c>
      <c r="GU28" s="2" t="s">
        <v>3</v>
      </c>
      <c r="GV28" s="2">
        <f t="shared" ref="GV28:GV47" si="49">ROUND((GT28),6)</f>
        <v>0</v>
      </c>
      <c r="GW28" s="2">
        <v>1</v>
      </c>
      <c r="GX28" s="2">
        <f t="shared" ref="GX28:GX47" si="50">ROUND(HC28*I28,2)</f>
        <v>0</v>
      </c>
      <c r="GY28" s="2"/>
      <c r="GZ28" s="2"/>
      <c r="HA28" s="2">
        <v>0</v>
      </c>
      <c r="HB28" s="2">
        <v>0</v>
      </c>
      <c r="HC28" s="2">
        <f t="shared" ref="HC28:HC47" si="51">GV28*GW28</f>
        <v>0</v>
      </c>
      <c r="HD28" s="2"/>
      <c r="HE28" s="2" t="s">
        <v>3</v>
      </c>
      <c r="HF28" s="2" t="s">
        <v>3</v>
      </c>
      <c r="HG28" s="2"/>
      <c r="HH28" s="2"/>
      <c r="HI28" s="2"/>
      <c r="HJ28" s="2"/>
      <c r="HK28" s="2"/>
      <c r="HL28" s="2"/>
      <c r="HM28" s="2" t="s">
        <v>3</v>
      </c>
      <c r="HN28" s="2" t="s">
        <v>3</v>
      </c>
      <c r="HO28" s="2" t="s">
        <v>3</v>
      </c>
      <c r="HP28" s="2" t="s">
        <v>3</v>
      </c>
      <c r="HQ28" s="2" t="s">
        <v>3</v>
      </c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 x14ac:dyDescent="0.2">
      <c r="A29">
        <v>17</v>
      </c>
      <c r="B29">
        <v>1</v>
      </c>
      <c r="C29">
        <f>ROW(SmtRes!A2)</f>
        <v>2</v>
      </c>
      <c r="D29">
        <f>ROW(EtalonRes!A2)</f>
        <v>2</v>
      </c>
      <c r="E29" t="s">
        <v>19</v>
      </c>
      <c r="F29" t="s">
        <v>20</v>
      </c>
      <c r="G29" t="s">
        <v>21</v>
      </c>
      <c r="H29" t="s">
        <v>22</v>
      </c>
      <c r="I29">
        <v>1200</v>
      </c>
      <c r="J29">
        <v>0</v>
      </c>
      <c r="K29">
        <v>1200</v>
      </c>
      <c r="O29">
        <f t="shared" si="21"/>
        <v>253855.56</v>
      </c>
      <c r="P29">
        <f t="shared" si="22"/>
        <v>0</v>
      </c>
      <c r="Q29">
        <f>(ROUND((ROUND(((ET29)*AV29*I29),2)*BB29),2)+ROUND((ROUND(((AE29-(EU29))*AV29*I29),2)*BS29),2))</f>
        <v>0</v>
      </c>
      <c r="R29">
        <f t="shared" si="23"/>
        <v>0</v>
      </c>
      <c r="S29">
        <f t="shared" si="24"/>
        <v>253855.56</v>
      </c>
      <c r="T29">
        <f t="shared" si="25"/>
        <v>0</v>
      </c>
      <c r="U29">
        <f t="shared" si="26"/>
        <v>720</v>
      </c>
      <c r="V29">
        <f t="shared" si="27"/>
        <v>0</v>
      </c>
      <c r="W29">
        <f t="shared" si="28"/>
        <v>0</v>
      </c>
      <c r="X29">
        <f t="shared" si="29"/>
        <v>210700.11</v>
      </c>
      <c r="Y29">
        <f t="shared" si="30"/>
        <v>104080.78</v>
      </c>
      <c r="AA29">
        <v>72842452</v>
      </c>
      <c r="AB29">
        <f t="shared" si="31"/>
        <v>6.13</v>
      </c>
      <c r="AC29">
        <f t="shared" si="32"/>
        <v>0</v>
      </c>
      <c r="AD29">
        <f>ROUND((((ET29)-(EU29))+AE29),6)</f>
        <v>0</v>
      </c>
      <c r="AE29">
        <f>ROUND((EU29),6)</f>
        <v>0</v>
      </c>
      <c r="AF29">
        <f>ROUND((EV29),6)</f>
        <v>6.13</v>
      </c>
      <c r="AG29">
        <f t="shared" si="33"/>
        <v>0</v>
      </c>
      <c r="AH29">
        <f>(EW29)</f>
        <v>0.6</v>
      </c>
      <c r="AI29">
        <f>(EX29)</f>
        <v>0</v>
      </c>
      <c r="AJ29">
        <f t="shared" si="34"/>
        <v>0</v>
      </c>
      <c r="AK29">
        <v>6.13</v>
      </c>
      <c r="AL29">
        <v>0</v>
      </c>
      <c r="AM29">
        <v>0</v>
      </c>
      <c r="AN29">
        <v>0</v>
      </c>
      <c r="AO29">
        <v>6.13</v>
      </c>
      <c r="AP29">
        <v>0</v>
      </c>
      <c r="AQ29">
        <v>0.6</v>
      </c>
      <c r="AR29">
        <v>0</v>
      </c>
      <c r="AS29">
        <v>0</v>
      </c>
      <c r="AT29">
        <v>83</v>
      </c>
      <c r="AU29">
        <v>41</v>
      </c>
      <c r="AV29">
        <v>1</v>
      </c>
      <c r="AW29">
        <v>1</v>
      </c>
      <c r="AZ29">
        <v>1</v>
      </c>
      <c r="BA29">
        <v>34.51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23</v>
      </c>
      <c r="BM29">
        <v>478</v>
      </c>
      <c r="BN29">
        <v>0</v>
      </c>
      <c r="BO29" t="s">
        <v>20</v>
      </c>
      <c r="BP29">
        <v>1</v>
      </c>
      <c r="BQ29">
        <v>60</v>
      </c>
      <c r="BR29">
        <v>0</v>
      </c>
      <c r="BS29">
        <v>34.51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83</v>
      </c>
      <c r="CA29">
        <v>41</v>
      </c>
      <c r="CB29" t="s">
        <v>3</v>
      </c>
      <c r="CE29">
        <v>30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5"/>
        <v>253855.56</v>
      </c>
      <c r="CQ29">
        <f t="shared" si="36"/>
        <v>0</v>
      </c>
      <c r="CR29">
        <f>(ROUND((ROUND(((ET29)*AV29*1),2)*BB29),2)+ROUND((ROUND(((AE29-(EU29))*AV29*1),2)*BS29),2))</f>
        <v>0</v>
      </c>
      <c r="CS29">
        <f t="shared" si="37"/>
        <v>0</v>
      </c>
      <c r="CT29">
        <f t="shared" si="38"/>
        <v>211.55</v>
      </c>
      <c r="CU29">
        <f t="shared" si="39"/>
        <v>0</v>
      </c>
      <c r="CV29">
        <f t="shared" si="40"/>
        <v>0.6</v>
      </c>
      <c r="CW29">
        <f t="shared" si="41"/>
        <v>0</v>
      </c>
      <c r="CX29">
        <f t="shared" si="42"/>
        <v>0</v>
      </c>
      <c r="CY29">
        <f>S29*(BZ29/100)</f>
        <v>210700.11479999998</v>
      </c>
      <c r="CZ29">
        <f>S29*(CA29/100)</f>
        <v>104080.77959999999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100</v>
      </c>
      <c r="DO29">
        <v>64</v>
      </c>
      <c r="DP29">
        <v>1</v>
      </c>
      <c r="DQ29">
        <v>1</v>
      </c>
      <c r="DU29">
        <v>1013</v>
      </c>
      <c r="DV29" t="s">
        <v>22</v>
      </c>
      <c r="DW29" t="s">
        <v>22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71951220</v>
      </c>
      <c r="EF29">
        <v>60</v>
      </c>
      <c r="EG29" t="s">
        <v>24</v>
      </c>
      <c r="EH29">
        <v>0</v>
      </c>
      <c r="EI29" t="s">
        <v>3</v>
      </c>
      <c r="EJ29">
        <v>1</v>
      </c>
      <c r="EK29">
        <v>478</v>
      </c>
      <c r="EL29" t="s">
        <v>25</v>
      </c>
      <c r="EM29" t="s">
        <v>26</v>
      </c>
      <c r="EO29" t="s">
        <v>3</v>
      </c>
      <c r="EQ29">
        <v>2097152</v>
      </c>
      <c r="ER29">
        <v>6.13</v>
      </c>
      <c r="ES29">
        <v>0</v>
      </c>
      <c r="ET29">
        <v>0</v>
      </c>
      <c r="EU29">
        <v>0</v>
      </c>
      <c r="EV29">
        <v>6.13</v>
      </c>
      <c r="EW29">
        <v>0.6</v>
      </c>
      <c r="EX29">
        <v>0</v>
      </c>
      <c r="EY29">
        <v>0</v>
      </c>
      <c r="FQ29">
        <v>0</v>
      </c>
      <c r="FR29">
        <f t="shared" si="43"/>
        <v>0</v>
      </c>
      <c r="FS29">
        <v>0</v>
      </c>
      <c r="FX29">
        <v>100</v>
      </c>
      <c r="FY29">
        <v>64</v>
      </c>
      <c r="GA29" t="s">
        <v>3</v>
      </c>
      <c r="GD29">
        <v>0</v>
      </c>
      <c r="GF29">
        <v>-927296806</v>
      </c>
      <c r="GG29">
        <v>2</v>
      </c>
      <c r="GH29">
        <v>1</v>
      </c>
      <c r="GI29">
        <v>2</v>
      </c>
      <c r="GJ29">
        <v>0</v>
      </c>
      <c r="GK29">
        <f>ROUND(R29*(S12)/100,2)</f>
        <v>0</v>
      </c>
      <c r="GL29">
        <f t="shared" si="44"/>
        <v>0</v>
      </c>
      <c r="GM29">
        <f t="shared" si="45"/>
        <v>568636.44999999995</v>
      </c>
      <c r="GN29">
        <f t="shared" si="46"/>
        <v>568636.44999999995</v>
      </c>
      <c r="GO29">
        <f t="shared" si="47"/>
        <v>0</v>
      </c>
      <c r="GP29">
        <f t="shared" si="48"/>
        <v>0</v>
      </c>
      <c r="GR29">
        <v>0</v>
      </c>
      <c r="GS29">
        <v>3</v>
      </c>
      <c r="GT29">
        <v>0</v>
      </c>
      <c r="GU29" t="s">
        <v>3</v>
      </c>
      <c r="GV29">
        <f t="shared" si="49"/>
        <v>0</v>
      </c>
      <c r="GW29">
        <v>1</v>
      </c>
      <c r="GX29">
        <f t="shared" si="50"/>
        <v>0</v>
      </c>
      <c r="HA29">
        <v>0</v>
      </c>
      <c r="HB29">
        <v>0</v>
      </c>
      <c r="HC29">
        <f t="shared" si="51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55" x14ac:dyDescent="0.2">
      <c r="A30" s="2">
        <v>17</v>
      </c>
      <c r="B30" s="2">
        <v>1</v>
      </c>
      <c r="C30" s="2">
        <f>ROW(SmtRes!A6)</f>
        <v>6</v>
      </c>
      <c r="D30" s="2">
        <f>ROW(EtalonRes!A6)</f>
        <v>6</v>
      </c>
      <c r="E30" s="2" t="s">
        <v>27</v>
      </c>
      <c r="F30" s="2" t="s">
        <v>28</v>
      </c>
      <c r="G30" s="2" t="s">
        <v>29</v>
      </c>
      <c r="H30" s="2" t="s">
        <v>30</v>
      </c>
      <c r="I30" s="2">
        <f>ROUND(1200/100,9)</f>
        <v>12</v>
      </c>
      <c r="J30" s="2">
        <v>0</v>
      </c>
      <c r="K30" s="2">
        <f>ROUND(1200/100,9)</f>
        <v>12</v>
      </c>
      <c r="L30" s="2"/>
      <c r="M30" s="2"/>
      <c r="N30" s="2"/>
      <c r="O30" s="2">
        <f t="shared" si="21"/>
        <v>729.92</v>
      </c>
      <c r="P30" s="2">
        <f t="shared" si="22"/>
        <v>0</v>
      </c>
      <c r="Q30" s="2">
        <f>(ROUND((ROUND((((ET30*1.25))*AV30*I30),2)*BB30),2)+ROUND((ROUND(((AE30-((EU30*1.25)))*AV30*I30),2)*BS30),2))</f>
        <v>12.6</v>
      </c>
      <c r="R30" s="2">
        <f t="shared" si="23"/>
        <v>1.95</v>
      </c>
      <c r="S30" s="2">
        <f t="shared" si="24"/>
        <v>717.32</v>
      </c>
      <c r="T30" s="2">
        <f t="shared" si="25"/>
        <v>0</v>
      </c>
      <c r="U30" s="2">
        <f t="shared" si="26"/>
        <v>64.17</v>
      </c>
      <c r="V30" s="2">
        <f t="shared" si="27"/>
        <v>0</v>
      </c>
      <c r="W30" s="2">
        <f t="shared" si="28"/>
        <v>0</v>
      </c>
      <c r="X30" s="2">
        <f t="shared" si="29"/>
        <v>717.32</v>
      </c>
      <c r="Y30" s="2">
        <f t="shared" si="30"/>
        <v>459.08</v>
      </c>
      <c r="Z30" s="2"/>
      <c r="AA30" s="2">
        <v>72842451</v>
      </c>
      <c r="AB30" s="2">
        <f t="shared" si="31"/>
        <v>60.826999999999998</v>
      </c>
      <c r="AC30" s="2">
        <f t="shared" si="32"/>
        <v>0</v>
      </c>
      <c r="AD30" s="2">
        <f>ROUND(((((ET30*1.25))-((EU30*1.25)))+AE30),6)</f>
        <v>1.05</v>
      </c>
      <c r="AE30" s="2">
        <f>ROUND(((EU30*1.25)),6)</f>
        <v>0.16250000000000001</v>
      </c>
      <c r="AF30" s="2">
        <f>ROUND(((EV30*1.15)),6)</f>
        <v>59.777000000000001</v>
      </c>
      <c r="AG30" s="2">
        <f t="shared" si="33"/>
        <v>0</v>
      </c>
      <c r="AH30" s="2">
        <f>((EW30*1.15))</f>
        <v>5.3475000000000001</v>
      </c>
      <c r="AI30" s="2">
        <f>((EX30*1.25))</f>
        <v>0</v>
      </c>
      <c r="AJ30" s="2">
        <f t="shared" si="34"/>
        <v>0</v>
      </c>
      <c r="AK30" s="2">
        <v>52.82</v>
      </c>
      <c r="AL30" s="2">
        <v>0</v>
      </c>
      <c r="AM30" s="2">
        <v>0.84</v>
      </c>
      <c r="AN30" s="2">
        <v>0.13</v>
      </c>
      <c r="AO30" s="2">
        <v>51.98</v>
      </c>
      <c r="AP30" s="2">
        <v>0</v>
      </c>
      <c r="AQ30" s="2">
        <v>4.6500000000000004</v>
      </c>
      <c r="AR30" s="2">
        <v>0</v>
      </c>
      <c r="AS30" s="2">
        <v>0</v>
      </c>
      <c r="AT30" s="2">
        <v>100</v>
      </c>
      <c r="AU30" s="2">
        <v>64</v>
      </c>
      <c r="AV30" s="2">
        <v>1</v>
      </c>
      <c r="AW30" s="2">
        <v>1</v>
      </c>
      <c r="AX30" s="2"/>
      <c r="AY30" s="2"/>
      <c r="AZ30" s="2">
        <v>1</v>
      </c>
      <c r="BA30" s="2">
        <v>1</v>
      </c>
      <c r="BB30" s="2">
        <v>1</v>
      </c>
      <c r="BC30" s="2">
        <v>1</v>
      </c>
      <c r="BD30" s="2" t="s">
        <v>3</v>
      </c>
      <c r="BE30" s="2" t="s">
        <v>3</v>
      </c>
      <c r="BF30" s="2" t="s">
        <v>3</v>
      </c>
      <c r="BG30" s="2" t="s">
        <v>3</v>
      </c>
      <c r="BH30" s="2">
        <v>0</v>
      </c>
      <c r="BI30" s="2">
        <v>1</v>
      </c>
      <c r="BJ30" s="2" t="s">
        <v>31</v>
      </c>
      <c r="BK30" s="2"/>
      <c r="BL30" s="2"/>
      <c r="BM30" s="2">
        <v>1523</v>
      </c>
      <c r="BN30" s="2">
        <v>0</v>
      </c>
      <c r="BO30" s="2" t="s">
        <v>3</v>
      </c>
      <c r="BP30" s="2">
        <v>0</v>
      </c>
      <c r="BQ30" s="2">
        <v>30</v>
      </c>
      <c r="BR30" s="2">
        <v>0</v>
      </c>
      <c r="BS30" s="2">
        <v>1</v>
      </c>
      <c r="BT30" s="2">
        <v>1</v>
      </c>
      <c r="BU30" s="2">
        <v>1</v>
      </c>
      <c r="BV30" s="2">
        <v>1</v>
      </c>
      <c r="BW30" s="2">
        <v>1</v>
      </c>
      <c r="BX30" s="2">
        <v>1</v>
      </c>
      <c r="BY30" s="2" t="s">
        <v>3</v>
      </c>
      <c r="BZ30" s="2">
        <v>100</v>
      </c>
      <c r="CA30" s="2">
        <v>64</v>
      </c>
      <c r="CB30" s="2" t="s">
        <v>3</v>
      </c>
      <c r="CC30" s="2"/>
      <c r="CD30" s="2"/>
      <c r="CE30" s="2">
        <v>30</v>
      </c>
      <c r="CF30" s="2">
        <v>0</v>
      </c>
      <c r="CG30" s="2">
        <v>0</v>
      </c>
      <c r="CH30" s="2"/>
      <c r="CI30" s="2"/>
      <c r="CJ30" s="2"/>
      <c r="CK30" s="2"/>
      <c r="CL30" s="2"/>
      <c r="CM30" s="2">
        <v>0</v>
      </c>
      <c r="CN30" s="2" t="s">
        <v>3</v>
      </c>
      <c r="CO30" s="2">
        <v>0</v>
      </c>
      <c r="CP30" s="2">
        <f t="shared" si="35"/>
        <v>729.92000000000007</v>
      </c>
      <c r="CQ30" s="2">
        <f t="shared" si="36"/>
        <v>0</v>
      </c>
      <c r="CR30" s="2">
        <f>(ROUND((ROUND((((ET30*1.25))*AV30*1),2)*BB30),2)+ROUND((ROUND(((AE30-((EU30*1.25)))*AV30*1),2)*BS30),2))</f>
        <v>1.05</v>
      </c>
      <c r="CS30" s="2">
        <f t="shared" si="37"/>
        <v>0.16</v>
      </c>
      <c r="CT30" s="2">
        <f t="shared" si="38"/>
        <v>59.78</v>
      </c>
      <c r="CU30" s="2">
        <f t="shared" si="39"/>
        <v>0</v>
      </c>
      <c r="CV30" s="2">
        <f t="shared" si="40"/>
        <v>5.3475000000000001</v>
      </c>
      <c r="CW30" s="2">
        <f t="shared" si="41"/>
        <v>0</v>
      </c>
      <c r="CX30" s="2">
        <f t="shared" si="42"/>
        <v>0</v>
      </c>
      <c r="CY30" s="2">
        <f>((S30*BZ30)/100)</f>
        <v>717.32</v>
      </c>
      <c r="CZ30" s="2">
        <f>((S30*CA30)/100)</f>
        <v>459.08480000000003</v>
      </c>
      <c r="DA30" s="2"/>
      <c r="DB30" s="2"/>
      <c r="DC30" s="2" t="s">
        <v>3</v>
      </c>
      <c r="DD30" s="2" t="s">
        <v>3</v>
      </c>
      <c r="DE30" s="2" t="s">
        <v>15</v>
      </c>
      <c r="DF30" s="2" t="s">
        <v>15</v>
      </c>
      <c r="DG30" s="2" t="s">
        <v>16</v>
      </c>
      <c r="DH30" s="2" t="s">
        <v>3</v>
      </c>
      <c r="DI30" s="2" t="s">
        <v>16</v>
      </c>
      <c r="DJ30" s="2" t="s">
        <v>15</v>
      </c>
      <c r="DK30" s="2" t="s">
        <v>3</v>
      </c>
      <c r="DL30" s="2" t="s">
        <v>3</v>
      </c>
      <c r="DM30" s="2" t="s">
        <v>3</v>
      </c>
      <c r="DN30" s="2">
        <v>0</v>
      </c>
      <c r="DO30" s="2">
        <v>0</v>
      </c>
      <c r="DP30" s="2">
        <v>1</v>
      </c>
      <c r="DQ30" s="2">
        <v>1</v>
      </c>
      <c r="DR30" s="2"/>
      <c r="DS30" s="2"/>
      <c r="DT30" s="2"/>
      <c r="DU30" s="2">
        <v>1005</v>
      </c>
      <c r="DV30" s="2" t="s">
        <v>30</v>
      </c>
      <c r="DW30" s="2" t="s">
        <v>30</v>
      </c>
      <c r="DX30" s="2">
        <v>100</v>
      </c>
      <c r="DY30" s="2"/>
      <c r="DZ30" s="2" t="s">
        <v>3</v>
      </c>
      <c r="EA30" s="2" t="s">
        <v>3</v>
      </c>
      <c r="EB30" s="2" t="s">
        <v>3</v>
      </c>
      <c r="EC30" s="2" t="s">
        <v>3</v>
      </c>
      <c r="ED30" s="2"/>
      <c r="EE30" s="2">
        <v>71952265</v>
      </c>
      <c r="EF30" s="2">
        <v>30</v>
      </c>
      <c r="EG30" s="2" t="s">
        <v>32</v>
      </c>
      <c r="EH30" s="2">
        <v>0</v>
      </c>
      <c r="EI30" s="2" t="s">
        <v>3</v>
      </c>
      <c r="EJ30" s="2">
        <v>1</v>
      </c>
      <c r="EK30" s="2">
        <v>1523</v>
      </c>
      <c r="EL30" s="2" t="s">
        <v>33</v>
      </c>
      <c r="EM30" s="2" t="s">
        <v>34</v>
      </c>
      <c r="EN30" s="2"/>
      <c r="EO30" s="2" t="s">
        <v>3</v>
      </c>
      <c r="EP30" s="2"/>
      <c r="EQ30" s="2">
        <v>2097152</v>
      </c>
      <c r="ER30" s="2">
        <v>52.82</v>
      </c>
      <c r="ES30" s="2">
        <v>0</v>
      </c>
      <c r="ET30" s="2">
        <v>0.84</v>
      </c>
      <c r="EU30" s="2">
        <v>0.13</v>
      </c>
      <c r="EV30" s="2">
        <v>51.98</v>
      </c>
      <c r="EW30" s="2">
        <v>4.6500000000000004</v>
      </c>
      <c r="EX30" s="2">
        <v>0</v>
      </c>
      <c r="EY30" s="2">
        <v>0</v>
      </c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>
        <v>0</v>
      </c>
      <c r="FR30" s="2">
        <f t="shared" si="43"/>
        <v>0</v>
      </c>
      <c r="FS30" s="2">
        <v>0</v>
      </c>
      <c r="FT30" s="2"/>
      <c r="FU30" s="2"/>
      <c r="FV30" s="2"/>
      <c r="FW30" s="2"/>
      <c r="FX30" s="2">
        <v>100</v>
      </c>
      <c r="FY30" s="2">
        <v>64</v>
      </c>
      <c r="FZ30" s="2"/>
      <c r="GA30" s="2" t="s">
        <v>3</v>
      </c>
      <c r="GB30" s="2"/>
      <c r="GC30" s="2"/>
      <c r="GD30" s="2">
        <v>0</v>
      </c>
      <c r="GE30" s="2"/>
      <c r="GF30" s="2">
        <v>689562089</v>
      </c>
      <c r="GG30" s="2">
        <v>2</v>
      </c>
      <c r="GH30" s="2">
        <v>1</v>
      </c>
      <c r="GI30" s="2">
        <v>-2</v>
      </c>
      <c r="GJ30" s="2">
        <v>0</v>
      </c>
      <c r="GK30" s="2">
        <f>ROUND(R30*(R12)/100,2)</f>
        <v>3.41</v>
      </c>
      <c r="GL30" s="2">
        <f t="shared" si="44"/>
        <v>0</v>
      </c>
      <c r="GM30" s="2">
        <f t="shared" si="45"/>
        <v>1909.73</v>
      </c>
      <c r="GN30" s="2">
        <f t="shared" si="46"/>
        <v>1909.73</v>
      </c>
      <c r="GO30" s="2">
        <f t="shared" si="47"/>
        <v>0</v>
      </c>
      <c r="GP30" s="2">
        <f t="shared" si="48"/>
        <v>0</v>
      </c>
      <c r="GQ30" s="2"/>
      <c r="GR30" s="2">
        <v>0</v>
      </c>
      <c r="GS30" s="2">
        <v>3</v>
      </c>
      <c r="GT30" s="2">
        <v>0</v>
      </c>
      <c r="GU30" s="2" t="s">
        <v>3</v>
      </c>
      <c r="GV30" s="2">
        <f t="shared" si="49"/>
        <v>0</v>
      </c>
      <c r="GW30" s="2">
        <v>1</v>
      </c>
      <c r="GX30" s="2">
        <f t="shared" si="50"/>
        <v>0</v>
      </c>
      <c r="GY30" s="2"/>
      <c r="GZ30" s="2"/>
      <c r="HA30" s="2">
        <v>0</v>
      </c>
      <c r="HB30" s="2">
        <v>0</v>
      </c>
      <c r="HC30" s="2">
        <f t="shared" si="51"/>
        <v>0</v>
      </c>
      <c r="HD30" s="2"/>
      <c r="HE30" s="2" t="s">
        <v>3</v>
      </c>
      <c r="HF30" s="2" t="s">
        <v>3</v>
      </c>
      <c r="HG30" s="2"/>
      <c r="HH30" s="2"/>
      <c r="HI30" s="2"/>
      <c r="HJ30" s="2"/>
      <c r="HK30" s="2"/>
      <c r="HL30" s="2"/>
      <c r="HM30" s="2" t="s">
        <v>3</v>
      </c>
      <c r="HN30" s="2" t="s">
        <v>3</v>
      </c>
      <c r="HO30" s="2" t="s">
        <v>3</v>
      </c>
      <c r="HP30" s="2" t="s">
        <v>3</v>
      </c>
      <c r="HQ30" s="2" t="s">
        <v>3</v>
      </c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>
        <v>0</v>
      </c>
      <c r="IL30" s="2"/>
      <c r="IM30" s="2"/>
      <c r="IN30" s="2"/>
      <c r="IO30" s="2"/>
      <c r="IP30" s="2"/>
      <c r="IQ30" s="2"/>
      <c r="IR30" s="2"/>
      <c r="IS30" s="2"/>
      <c r="IT30" s="2"/>
      <c r="IU30" s="2"/>
    </row>
    <row r="31" spans="1:255" x14ac:dyDescent="0.2">
      <c r="A31">
        <v>17</v>
      </c>
      <c r="B31">
        <v>1</v>
      </c>
      <c r="C31">
        <f>ROW(SmtRes!A10)</f>
        <v>10</v>
      </c>
      <c r="D31">
        <f>ROW(EtalonRes!A10)</f>
        <v>10</v>
      </c>
      <c r="E31" t="s">
        <v>27</v>
      </c>
      <c r="F31" t="s">
        <v>28</v>
      </c>
      <c r="G31" t="s">
        <v>29</v>
      </c>
      <c r="H31" t="s">
        <v>30</v>
      </c>
      <c r="I31">
        <f>ROUND(1200/100,9)</f>
        <v>12</v>
      </c>
      <c r="J31">
        <v>0</v>
      </c>
      <c r="K31">
        <f>ROUND(1200/100,9)</f>
        <v>12</v>
      </c>
      <c r="O31">
        <f t="shared" si="21"/>
        <v>24915.86</v>
      </c>
      <c r="P31">
        <f t="shared" si="22"/>
        <v>0</v>
      </c>
      <c r="Q31">
        <f>(ROUND((ROUND((((ET31*1.25))*AV31*I31),2)*BB31),2)+ROUND((ROUND(((AE31-((EU31*1.25)))*AV31*I31),2)*BS31),2))</f>
        <v>161.15</v>
      </c>
      <c r="R31">
        <f t="shared" si="23"/>
        <v>67.290000000000006</v>
      </c>
      <c r="S31">
        <f t="shared" si="24"/>
        <v>24754.71</v>
      </c>
      <c r="T31">
        <f t="shared" si="25"/>
        <v>0</v>
      </c>
      <c r="U31">
        <f t="shared" si="26"/>
        <v>64.17</v>
      </c>
      <c r="V31">
        <f t="shared" si="27"/>
        <v>0</v>
      </c>
      <c r="W31">
        <f t="shared" si="28"/>
        <v>0</v>
      </c>
      <c r="X31">
        <f t="shared" si="29"/>
        <v>20546.41</v>
      </c>
      <c r="Y31">
        <f t="shared" si="30"/>
        <v>10149.43</v>
      </c>
      <c r="AA31">
        <v>72842452</v>
      </c>
      <c r="AB31">
        <f t="shared" si="31"/>
        <v>60.826999999999998</v>
      </c>
      <c r="AC31">
        <f t="shared" si="32"/>
        <v>0</v>
      </c>
      <c r="AD31">
        <f>ROUND(((((ET31*1.25))-((EU31*1.25)))+AE31),6)</f>
        <v>1.05</v>
      </c>
      <c r="AE31">
        <f>ROUND(((EU31*1.25)),6)</f>
        <v>0.16250000000000001</v>
      </c>
      <c r="AF31">
        <f>ROUND(((EV31*1.15)),6)</f>
        <v>59.777000000000001</v>
      </c>
      <c r="AG31">
        <f t="shared" si="33"/>
        <v>0</v>
      </c>
      <c r="AH31">
        <f>((EW31*1.15))</f>
        <v>5.3475000000000001</v>
      </c>
      <c r="AI31">
        <f>((EX31*1.25))</f>
        <v>0</v>
      </c>
      <c r="AJ31">
        <f t="shared" si="34"/>
        <v>0</v>
      </c>
      <c r="AK31">
        <v>52.82</v>
      </c>
      <c r="AL31">
        <v>0</v>
      </c>
      <c r="AM31">
        <v>0.84</v>
      </c>
      <c r="AN31">
        <v>0.13</v>
      </c>
      <c r="AO31">
        <v>51.98</v>
      </c>
      <c r="AP31">
        <v>0</v>
      </c>
      <c r="AQ31">
        <v>4.6500000000000004</v>
      </c>
      <c r="AR31">
        <v>0</v>
      </c>
      <c r="AS31">
        <v>0</v>
      </c>
      <c r="AT31">
        <v>83</v>
      </c>
      <c r="AU31">
        <v>41</v>
      </c>
      <c r="AV31">
        <v>1</v>
      </c>
      <c r="AW31">
        <v>1</v>
      </c>
      <c r="AZ31">
        <v>1</v>
      </c>
      <c r="BA31">
        <v>34.51</v>
      </c>
      <c r="BB31">
        <v>12.79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31</v>
      </c>
      <c r="BM31">
        <v>1523</v>
      </c>
      <c r="BN31">
        <v>0</v>
      </c>
      <c r="BO31" t="s">
        <v>28</v>
      </c>
      <c r="BP31">
        <v>1</v>
      </c>
      <c r="BQ31">
        <v>30</v>
      </c>
      <c r="BR31">
        <v>0</v>
      </c>
      <c r="BS31">
        <v>34.51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83</v>
      </c>
      <c r="CA31">
        <v>41</v>
      </c>
      <c r="CB31" t="s">
        <v>3</v>
      </c>
      <c r="CE31">
        <v>30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5"/>
        <v>24915.86</v>
      </c>
      <c r="CQ31">
        <f t="shared" si="36"/>
        <v>0</v>
      </c>
      <c r="CR31">
        <f>(ROUND((ROUND((((ET31*1.25))*AV31*1),2)*BB31),2)+ROUND((ROUND(((AE31-((EU31*1.25)))*AV31*1),2)*BS31),2))</f>
        <v>13.43</v>
      </c>
      <c r="CS31">
        <f t="shared" si="37"/>
        <v>5.52</v>
      </c>
      <c r="CT31">
        <f t="shared" si="38"/>
        <v>2063.0100000000002</v>
      </c>
      <c r="CU31">
        <f t="shared" si="39"/>
        <v>0</v>
      </c>
      <c r="CV31">
        <f t="shared" si="40"/>
        <v>5.3475000000000001</v>
      </c>
      <c r="CW31">
        <f t="shared" si="41"/>
        <v>0</v>
      </c>
      <c r="CX31">
        <f t="shared" si="42"/>
        <v>0</v>
      </c>
      <c r="CY31">
        <f>S31*(BZ31/100)</f>
        <v>20546.409299999999</v>
      </c>
      <c r="CZ31">
        <f>S31*(CA31/100)</f>
        <v>10149.4311</v>
      </c>
      <c r="DC31" t="s">
        <v>3</v>
      </c>
      <c r="DD31" t="s">
        <v>3</v>
      </c>
      <c r="DE31" t="s">
        <v>15</v>
      </c>
      <c r="DF31" t="s">
        <v>15</v>
      </c>
      <c r="DG31" t="s">
        <v>16</v>
      </c>
      <c r="DH31" t="s">
        <v>3</v>
      </c>
      <c r="DI31" t="s">
        <v>16</v>
      </c>
      <c r="DJ31" t="s">
        <v>15</v>
      </c>
      <c r="DK31" t="s">
        <v>3</v>
      </c>
      <c r="DL31" t="s">
        <v>3</v>
      </c>
      <c r="DM31" t="s">
        <v>3</v>
      </c>
      <c r="DN31">
        <v>100</v>
      </c>
      <c r="DO31">
        <v>64</v>
      </c>
      <c r="DP31">
        <v>1</v>
      </c>
      <c r="DQ31">
        <v>1</v>
      </c>
      <c r="DU31">
        <v>1005</v>
      </c>
      <c r="DV31" t="s">
        <v>30</v>
      </c>
      <c r="DW31" t="s">
        <v>30</v>
      </c>
      <c r="DX31">
        <v>100</v>
      </c>
      <c r="DZ31" t="s">
        <v>3</v>
      </c>
      <c r="EA31" t="s">
        <v>3</v>
      </c>
      <c r="EB31" t="s">
        <v>3</v>
      </c>
      <c r="EC31" t="s">
        <v>3</v>
      </c>
      <c r="EE31">
        <v>71952265</v>
      </c>
      <c r="EF31">
        <v>30</v>
      </c>
      <c r="EG31" t="s">
        <v>32</v>
      </c>
      <c r="EH31">
        <v>0</v>
      </c>
      <c r="EI31" t="s">
        <v>3</v>
      </c>
      <c r="EJ31">
        <v>1</v>
      </c>
      <c r="EK31">
        <v>1523</v>
      </c>
      <c r="EL31" t="s">
        <v>33</v>
      </c>
      <c r="EM31" t="s">
        <v>34</v>
      </c>
      <c r="EO31" t="s">
        <v>3</v>
      </c>
      <c r="EQ31">
        <v>2097152</v>
      </c>
      <c r="ER31">
        <v>52.82</v>
      </c>
      <c r="ES31">
        <v>0</v>
      </c>
      <c r="ET31">
        <v>0.84</v>
      </c>
      <c r="EU31">
        <v>0.13</v>
      </c>
      <c r="EV31">
        <v>51.98</v>
      </c>
      <c r="EW31">
        <v>4.6500000000000004</v>
      </c>
      <c r="EX31">
        <v>0</v>
      </c>
      <c r="EY31">
        <v>0</v>
      </c>
      <c r="FQ31">
        <v>0</v>
      </c>
      <c r="FR31">
        <f t="shared" si="43"/>
        <v>0</v>
      </c>
      <c r="FS31">
        <v>0</v>
      </c>
      <c r="FX31">
        <v>100</v>
      </c>
      <c r="FY31">
        <v>64</v>
      </c>
      <c r="GA31" t="s">
        <v>3</v>
      </c>
      <c r="GD31">
        <v>0</v>
      </c>
      <c r="GF31">
        <v>689562089</v>
      </c>
      <c r="GG31">
        <v>2</v>
      </c>
      <c r="GH31">
        <v>1</v>
      </c>
      <c r="GI31">
        <v>2</v>
      </c>
      <c r="GJ31">
        <v>0</v>
      </c>
      <c r="GK31">
        <f>ROUND(R31*(S12)/100,2)</f>
        <v>107.66</v>
      </c>
      <c r="GL31">
        <f t="shared" si="44"/>
        <v>0</v>
      </c>
      <c r="GM31">
        <f t="shared" si="45"/>
        <v>55719.360000000001</v>
      </c>
      <c r="GN31">
        <f t="shared" si="46"/>
        <v>55719.360000000001</v>
      </c>
      <c r="GO31">
        <f t="shared" si="47"/>
        <v>0</v>
      </c>
      <c r="GP31">
        <f t="shared" si="48"/>
        <v>0</v>
      </c>
      <c r="GR31">
        <v>0</v>
      </c>
      <c r="GS31">
        <v>3</v>
      </c>
      <c r="GT31">
        <v>0</v>
      </c>
      <c r="GU31" t="s">
        <v>3</v>
      </c>
      <c r="GV31">
        <f t="shared" si="49"/>
        <v>0</v>
      </c>
      <c r="GW31">
        <v>1</v>
      </c>
      <c r="GX31">
        <f t="shared" si="50"/>
        <v>0</v>
      </c>
      <c r="HA31">
        <v>0</v>
      </c>
      <c r="HB31">
        <v>0</v>
      </c>
      <c r="HC31">
        <f t="shared" si="51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55" x14ac:dyDescent="0.2">
      <c r="A32" s="2">
        <v>18</v>
      </c>
      <c r="B32" s="2">
        <v>1</v>
      </c>
      <c r="C32" s="2">
        <v>6</v>
      </c>
      <c r="D32" s="2"/>
      <c r="E32" s="2" t="s">
        <v>35</v>
      </c>
      <c r="F32" s="2" t="s">
        <v>36</v>
      </c>
      <c r="G32" s="2" t="s">
        <v>37</v>
      </c>
      <c r="H32" s="2" t="s">
        <v>38</v>
      </c>
      <c r="I32" s="2">
        <f>I30*J32</f>
        <v>0.1236</v>
      </c>
      <c r="J32" s="2">
        <v>1.03E-2</v>
      </c>
      <c r="K32" s="2">
        <v>1.03E-2</v>
      </c>
      <c r="L32" s="2"/>
      <c r="M32" s="2"/>
      <c r="N32" s="2"/>
      <c r="O32" s="2">
        <f t="shared" si="21"/>
        <v>7766.8</v>
      </c>
      <c r="P32" s="2">
        <f t="shared" si="22"/>
        <v>7766.8</v>
      </c>
      <c r="Q32" s="2">
        <f>(ROUND((ROUND(((ET32)*AV32*I32),2)*BB32),2)+ROUND((ROUND(((AE32-(EU32))*AV32*I32),2)*BS32),2))</f>
        <v>0</v>
      </c>
      <c r="R32" s="2">
        <f t="shared" si="23"/>
        <v>0</v>
      </c>
      <c r="S32" s="2">
        <f t="shared" si="24"/>
        <v>0</v>
      </c>
      <c r="T32" s="2">
        <f t="shared" si="25"/>
        <v>0</v>
      </c>
      <c r="U32" s="2">
        <f t="shared" si="26"/>
        <v>0</v>
      </c>
      <c r="V32" s="2">
        <f t="shared" si="27"/>
        <v>0</v>
      </c>
      <c r="W32" s="2">
        <f t="shared" si="28"/>
        <v>0</v>
      </c>
      <c r="X32" s="2">
        <f t="shared" si="29"/>
        <v>0</v>
      </c>
      <c r="Y32" s="2">
        <f t="shared" si="30"/>
        <v>0</v>
      </c>
      <c r="Z32" s="2"/>
      <c r="AA32" s="2">
        <v>72842451</v>
      </c>
      <c r="AB32" s="2">
        <f t="shared" si="31"/>
        <v>62838.21</v>
      </c>
      <c r="AC32" s="2">
        <f t="shared" si="32"/>
        <v>62838.21</v>
      </c>
      <c r="AD32" s="2">
        <f>ROUND((((ET32)-(EU32))+AE32),6)</f>
        <v>0</v>
      </c>
      <c r="AE32" s="2">
        <f>ROUND((EU32),6)</f>
        <v>0</v>
      </c>
      <c r="AF32" s="2">
        <f>ROUND((EV32),6)</f>
        <v>0</v>
      </c>
      <c r="AG32" s="2">
        <f t="shared" si="33"/>
        <v>0</v>
      </c>
      <c r="AH32" s="2">
        <f>(EW32)</f>
        <v>0</v>
      </c>
      <c r="AI32" s="2">
        <f>(EX32)</f>
        <v>0</v>
      </c>
      <c r="AJ32" s="2">
        <f t="shared" si="34"/>
        <v>0</v>
      </c>
      <c r="AK32" s="2">
        <v>62838.21</v>
      </c>
      <c r="AL32" s="2">
        <v>62838.21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100</v>
      </c>
      <c r="AU32" s="2">
        <v>64</v>
      </c>
      <c r="AV32" s="2">
        <v>1</v>
      </c>
      <c r="AW32" s="2">
        <v>1</v>
      </c>
      <c r="AX32" s="2"/>
      <c r="AY32" s="2"/>
      <c r="AZ32" s="2">
        <v>1</v>
      </c>
      <c r="BA32" s="2">
        <v>1</v>
      </c>
      <c r="BB32" s="2">
        <v>1</v>
      </c>
      <c r="BC32" s="2">
        <v>1</v>
      </c>
      <c r="BD32" s="2" t="s">
        <v>3</v>
      </c>
      <c r="BE32" s="2" t="s">
        <v>3</v>
      </c>
      <c r="BF32" s="2" t="s">
        <v>3</v>
      </c>
      <c r="BG32" s="2" t="s">
        <v>3</v>
      </c>
      <c r="BH32" s="2">
        <v>3</v>
      </c>
      <c r="BI32" s="2">
        <v>1</v>
      </c>
      <c r="BJ32" s="2" t="s">
        <v>39</v>
      </c>
      <c r="BK32" s="2"/>
      <c r="BL32" s="2"/>
      <c r="BM32" s="2">
        <v>1523</v>
      </c>
      <c r="BN32" s="2">
        <v>0</v>
      </c>
      <c r="BO32" s="2" t="s">
        <v>3</v>
      </c>
      <c r="BP32" s="2">
        <v>0</v>
      </c>
      <c r="BQ32" s="2">
        <v>30</v>
      </c>
      <c r="BR32" s="2">
        <v>0</v>
      </c>
      <c r="BS32" s="2">
        <v>1</v>
      </c>
      <c r="BT32" s="2">
        <v>1</v>
      </c>
      <c r="BU32" s="2">
        <v>1</v>
      </c>
      <c r="BV32" s="2">
        <v>1</v>
      </c>
      <c r="BW32" s="2">
        <v>1</v>
      </c>
      <c r="BX32" s="2">
        <v>1</v>
      </c>
      <c r="BY32" s="2" t="s">
        <v>3</v>
      </c>
      <c r="BZ32" s="2">
        <v>100</v>
      </c>
      <c r="CA32" s="2">
        <v>64</v>
      </c>
      <c r="CB32" s="2" t="s">
        <v>3</v>
      </c>
      <c r="CC32" s="2"/>
      <c r="CD32" s="2"/>
      <c r="CE32" s="2">
        <v>30</v>
      </c>
      <c r="CF32" s="2">
        <v>0</v>
      </c>
      <c r="CG32" s="2">
        <v>0</v>
      </c>
      <c r="CH32" s="2"/>
      <c r="CI32" s="2"/>
      <c r="CJ32" s="2"/>
      <c r="CK32" s="2"/>
      <c r="CL32" s="2"/>
      <c r="CM32" s="2">
        <v>0</v>
      </c>
      <c r="CN32" s="2" t="s">
        <v>3</v>
      </c>
      <c r="CO32" s="2">
        <v>0</v>
      </c>
      <c r="CP32" s="2">
        <f t="shared" si="35"/>
        <v>7766.8</v>
      </c>
      <c r="CQ32" s="2">
        <f t="shared" si="36"/>
        <v>62838.21</v>
      </c>
      <c r="CR32" s="2">
        <f>(ROUND((ROUND(((ET32)*AV32*1),2)*BB32),2)+ROUND((ROUND(((AE32-(EU32))*AV32*1),2)*BS32),2))</f>
        <v>0</v>
      </c>
      <c r="CS32" s="2">
        <f t="shared" si="37"/>
        <v>0</v>
      </c>
      <c r="CT32" s="2">
        <f t="shared" si="38"/>
        <v>0</v>
      </c>
      <c r="CU32" s="2">
        <f t="shared" si="39"/>
        <v>0</v>
      </c>
      <c r="CV32" s="2">
        <f t="shared" si="40"/>
        <v>0</v>
      </c>
      <c r="CW32" s="2">
        <f t="shared" si="41"/>
        <v>0</v>
      </c>
      <c r="CX32" s="2">
        <f t="shared" si="42"/>
        <v>0</v>
      </c>
      <c r="CY32" s="2">
        <f>((S32*BZ32)/100)</f>
        <v>0</v>
      </c>
      <c r="CZ32" s="2">
        <f>((S32*CA32)/100)</f>
        <v>0</v>
      </c>
      <c r="DA32" s="2"/>
      <c r="DB32" s="2"/>
      <c r="DC32" s="2" t="s">
        <v>3</v>
      </c>
      <c r="DD32" s="2" t="s">
        <v>3</v>
      </c>
      <c r="DE32" s="2" t="s">
        <v>3</v>
      </c>
      <c r="DF32" s="2" t="s">
        <v>3</v>
      </c>
      <c r="DG32" s="2" t="s">
        <v>3</v>
      </c>
      <c r="DH32" s="2" t="s">
        <v>3</v>
      </c>
      <c r="DI32" s="2" t="s">
        <v>3</v>
      </c>
      <c r="DJ32" s="2" t="s">
        <v>3</v>
      </c>
      <c r="DK32" s="2" t="s">
        <v>3</v>
      </c>
      <c r="DL32" s="2" t="s">
        <v>3</v>
      </c>
      <c r="DM32" s="2" t="s">
        <v>3</v>
      </c>
      <c r="DN32" s="2">
        <v>0</v>
      </c>
      <c r="DO32" s="2">
        <v>0</v>
      </c>
      <c r="DP32" s="2">
        <v>1</v>
      </c>
      <c r="DQ32" s="2">
        <v>1</v>
      </c>
      <c r="DR32" s="2"/>
      <c r="DS32" s="2"/>
      <c r="DT32" s="2"/>
      <c r="DU32" s="2">
        <v>1009</v>
      </c>
      <c r="DV32" s="2" t="s">
        <v>38</v>
      </c>
      <c r="DW32" s="2" t="s">
        <v>38</v>
      </c>
      <c r="DX32" s="2">
        <v>1000</v>
      </c>
      <c r="DY32" s="2"/>
      <c r="DZ32" s="2" t="s">
        <v>3</v>
      </c>
      <c r="EA32" s="2" t="s">
        <v>3</v>
      </c>
      <c r="EB32" s="2" t="s">
        <v>3</v>
      </c>
      <c r="EC32" s="2" t="s">
        <v>3</v>
      </c>
      <c r="ED32" s="2"/>
      <c r="EE32" s="2">
        <v>71952265</v>
      </c>
      <c r="EF32" s="2">
        <v>30</v>
      </c>
      <c r="EG32" s="2" t="s">
        <v>32</v>
      </c>
      <c r="EH32" s="2">
        <v>0</v>
      </c>
      <c r="EI32" s="2" t="s">
        <v>3</v>
      </c>
      <c r="EJ32" s="2">
        <v>1</v>
      </c>
      <c r="EK32" s="2">
        <v>1523</v>
      </c>
      <c r="EL32" s="2" t="s">
        <v>33</v>
      </c>
      <c r="EM32" s="2" t="s">
        <v>34</v>
      </c>
      <c r="EN32" s="2"/>
      <c r="EO32" s="2" t="s">
        <v>3</v>
      </c>
      <c r="EP32" s="2"/>
      <c r="EQ32" s="2">
        <v>1310720</v>
      </c>
      <c r="ER32" s="2">
        <v>62838.21</v>
      </c>
      <c r="ES32" s="2">
        <v>62838.21</v>
      </c>
      <c r="ET32" s="2">
        <v>0</v>
      </c>
      <c r="EU32" s="2">
        <v>0</v>
      </c>
      <c r="EV32" s="2">
        <v>0</v>
      </c>
      <c r="EW32" s="2">
        <v>0</v>
      </c>
      <c r="EX32" s="2">
        <v>0</v>
      </c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>
        <v>0</v>
      </c>
      <c r="FR32" s="2">
        <f t="shared" si="43"/>
        <v>0</v>
      </c>
      <c r="FS32" s="2">
        <v>0</v>
      </c>
      <c r="FT32" s="2"/>
      <c r="FU32" s="2"/>
      <c r="FV32" s="2"/>
      <c r="FW32" s="2"/>
      <c r="FX32" s="2">
        <v>100</v>
      </c>
      <c r="FY32" s="2">
        <v>64</v>
      </c>
      <c r="FZ32" s="2"/>
      <c r="GA32" s="2" t="s">
        <v>3</v>
      </c>
      <c r="GB32" s="2"/>
      <c r="GC32" s="2"/>
      <c r="GD32" s="2">
        <v>0</v>
      </c>
      <c r="GE32" s="2"/>
      <c r="GF32" s="2">
        <v>-1834906099</v>
      </c>
      <c r="GG32" s="2">
        <v>2</v>
      </c>
      <c r="GH32" s="2">
        <v>1</v>
      </c>
      <c r="GI32" s="2">
        <v>-2</v>
      </c>
      <c r="GJ32" s="2">
        <v>0</v>
      </c>
      <c r="GK32" s="2">
        <f>ROUND(R32*(R12)/100,2)</f>
        <v>0</v>
      </c>
      <c r="GL32" s="2">
        <f t="shared" si="44"/>
        <v>0</v>
      </c>
      <c r="GM32" s="2">
        <f t="shared" si="45"/>
        <v>7766.8</v>
      </c>
      <c r="GN32" s="2">
        <f t="shared" si="46"/>
        <v>7766.8</v>
      </c>
      <c r="GO32" s="2">
        <f t="shared" si="47"/>
        <v>0</v>
      </c>
      <c r="GP32" s="2">
        <f t="shared" si="48"/>
        <v>0</v>
      </c>
      <c r="GQ32" s="2"/>
      <c r="GR32" s="2">
        <v>0</v>
      </c>
      <c r="GS32" s="2">
        <v>3</v>
      </c>
      <c r="GT32" s="2">
        <v>0</v>
      </c>
      <c r="GU32" s="2" t="s">
        <v>3</v>
      </c>
      <c r="GV32" s="2">
        <f t="shared" si="49"/>
        <v>0</v>
      </c>
      <c r="GW32" s="2">
        <v>1</v>
      </c>
      <c r="GX32" s="2">
        <f t="shared" si="50"/>
        <v>0</v>
      </c>
      <c r="GY32" s="2"/>
      <c r="GZ32" s="2"/>
      <c r="HA32" s="2">
        <v>0</v>
      </c>
      <c r="HB32" s="2">
        <v>0</v>
      </c>
      <c r="HC32" s="2">
        <f t="shared" si="51"/>
        <v>0</v>
      </c>
      <c r="HD32" s="2"/>
      <c r="HE32" s="2" t="s">
        <v>3</v>
      </c>
      <c r="HF32" s="2" t="s">
        <v>3</v>
      </c>
      <c r="HG32" s="2"/>
      <c r="HH32" s="2"/>
      <c r="HI32" s="2"/>
      <c r="HJ32" s="2"/>
      <c r="HK32" s="2"/>
      <c r="HL32" s="2"/>
      <c r="HM32" s="2" t="s">
        <v>3</v>
      </c>
      <c r="HN32" s="2" t="s">
        <v>3</v>
      </c>
      <c r="HO32" s="2" t="s">
        <v>3</v>
      </c>
      <c r="HP32" s="2" t="s">
        <v>3</v>
      </c>
      <c r="HQ32" s="2" t="s">
        <v>3</v>
      </c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>
        <v>0</v>
      </c>
      <c r="IL32" s="2"/>
      <c r="IM32" s="2"/>
      <c r="IN32" s="2"/>
      <c r="IO32" s="2"/>
      <c r="IP32" s="2"/>
      <c r="IQ32" s="2"/>
      <c r="IR32" s="2"/>
      <c r="IS32" s="2"/>
      <c r="IT32" s="2"/>
      <c r="IU32" s="2"/>
    </row>
    <row r="33" spans="1:255" x14ac:dyDescent="0.2">
      <c r="A33">
        <v>18</v>
      </c>
      <c r="B33">
        <v>1</v>
      </c>
      <c r="C33">
        <v>10</v>
      </c>
      <c r="E33" t="s">
        <v>35</v>
      </c>
      <c r="F33" t="s">
        <v>36</v>
      </c>
      <c r="G33" t="s">
        <v>37</v>
      </c>
      <c r="H33" t="s">
        <v>38</v>
      </c>
      <c r="I33">
        <f>I31*J33</f>
        <v>0.1236</v>
      </c>
      <c r="J33">
        <v>1.03E-2</v>
      </c>
      <c r="K33">
        <v>1.03E-2</v>
      </c>
      <c r="O33">
        <f t="shared" si="21"/>
        <v>70677.88</v>
      </c>
      <c r="P33">
        <f t="shared" si="22"/>
        <v>70677.88</v>
      </c>
      <c r="Q33">
        <f>(ROUND((ROUND(((ET33)*AV33*I33),2)*BB33),2)+ROUND((ROUND(((AE33-(EU33))*AV33*I33),2)*BS33),2))</f>
        <v>0</v>
      </c>
      <c r="R33">
        <f t="shared" si="23"/>
        <v>0</v>
      </c>
      <c r="S33">
        <f t="shared" si="24"/>
        <v>0</v>
      </c>
      <c r="T33">
        <f t="shared" si="25"/>
        <v>0</v>
      </c>
      <c r="U33">
        <f t="shared" si="26"/>
        <v>0</v>
      </c>
      <c r="V33">
        <f t="shared" si="27"/>
        <v>0</v>
      </c>
      <c r="W33">
        <f t="shared" si="28"/>
        <v>0</v>
      </c>
      <c r="X33">
        <f t="shared" si="29"/>
        <v>0</v>
      </c>
      <c r="Y33">
        <f t="shared" si="30"/>
        <v>0</v>
      </c>
      <c r="AA33">
        <v>72842452</v>
      </c>
      <c r="AB33">
        <f t="shared" si="31"/>
        <v>62838.21</v>
      </c>
      <c r="AC33">
        <f t="shared" si="32"/>
        <v>62838.21</v>
      </c>
      <c r="AD33">
        <f>ROUND((((ET33)-(EU33))+AE33),6)</f>
        <v>0</v>
      </c>
      <c r="AE33">
        <f>ROUND((EU33),6)</f>
        <v>0</v>
      </c>
      <c r="AF33">
        <f>ROUND((EV33),6)</f>
        <v>0</v>
      </c>
      <c r="AG33">
        <f t="shared" si="33"/>
        <v>0</v>
      </c>
      <c r="AH33">
        <f>(EW33)</f>
        <v>0</v>
      </c>
      <c r="AI33">
        <f>(EX33)</f>
        <v>0</v>
      </c>
      <c r="AJ33">
        <f t="shared" si="34"/>
        <v>0</v>
      </c>
      <c r="AK33">
        <v>62838.21</v>
      </c>
      <c r="AL33">
        <v>62838.21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9.1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1</v>
      </c>
      <c r="BJ33" t="s">
        <v>39</v>
      </c>
      <c r="BM33">
        <v>1523</v>
      </c>
      <c r="BN33">
        <v>0</v>
      </c>
      <c r="BO33" t="s">
        <v>36</v>
      </c>
      <c r="BP33">
        <v>1</v>
      </c>
      <c r="BQ33">
        <v>30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B33" t="s">
        <v>3</v>
      </c>
      <c r="CE33">
        <v>30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5"/>
        <v>70677.88</v>
      </c>
      <c r="CQ33">
        <f t="shared" si="36"/>
        <v>571827.71</v>
      </c>
      <c r="CR33">
        <f>(ROUND((ROUND(((ET33)*AV33*1),2)*BB33),2)+ROUND((ROUND(((AE33-(EU33))*AV33*1),2)*BS33),2))</f>
        <v>0</v>
      </c>
      <c r="CS33">
        <f t="shared" si="37"/>
        <v>0</v>
      </c>
      <c r="CT33">
        <f t="shared" si="38"/>
        <v>0</v>
      </c>
      <c r="CU33">
        <f t="shared" si="39"/>
        <v>0</v>
      </c>
      <c r="CV33">
        <f t="shared" si="40"/>
        <v>0</v>
      </c>
      <c r="CW33">
        <f t="shared" si="41"/>
        <v>0</v>
      </c>
      <c r="CX33">
        <f t="shared" si="42"/>
        <v>0</v>
      </c>
      <c r="CY33">
        <f>S33*(BZ33/100)</f>
        <v>0</v>
      </c>
      <c r="CZ33">
        <f>S33*(CA33/100)</f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100</v>
      </c>
      <c r="DO33">
        <v>64</v>
      </c>
      <c r="DP33">
        <v>1</v>
      </c>
      <c r="DQ33">
        <v>1</v>
      </c>
      <c r="DU33">
        <v>1009</v>
      </c>
      <c r="DV33" t="s">
        <v>38</v>
      </c>
      <c r="DW33" t="s">
        <v>38</v>
      </c>
      <c r="DX33">
        <v>1000</v>
      </c>
      <c r="DZ33" t="s">
        <v>3</v>
      </c>
      <c r="EA33" t="s">
        <v>3</v>
      </c>
      <c r="EB33" t="s">
        <v>3</v>
      </c>
      <c r="EC33" t="s">
        <v>3</v>
      </c>
      <c r="EE33">
        <v>71952265</v>
      </c>
      <c r="EF33">
        <v>30</v>
      </c>
      <c r="EG33" t="s">
        <v>32</v>
      </c>
      <c r="EH33">
        <v>0</v>
      </c>
      <c r="EI33" t="s">
        <v>3</v>
      </c>
      <c r="EJ33">
        <v>1</v>
      </c>
      <c r="EK33">
        <v>1523</v>
      </c>
      <c r="EL33" t="s">
        <v>33</v>
      </c>
      <c r="EM33" t="s">
        <v>34</v>
      </c>
      <c r="EO33" t="s">
        <v>3</v>
      </c>
      <c r="EQ33">
        <v>1310720</v>
      </c>
      <c r="ER33">
        <v>62838.21</v>
      </c>
      <c r="ES33">
        <v>62838.21</v>
      </c>
      <c r="ET33">
        <v>0</v>
      </c>
      <c r="EU33">
        <v>0</v>
      </c>
      <c r="EV33">
        <v>0</v>
      </c>
      <c r="EW33">
        <v>0</v>
      </c>
      <c r="EX33">
        <v>0</v>
      </c>
      <c r="FQ33">
        <v>0</v>
      </c>
      <c r="FR33">
        <f t="shared" si="43"/>
        <v>0</v>
      </c>
      <c r="FS33">
        <v>0</v>
      </c>
      <c r="FX33">
        <v>100</v>
      </c>
      <c r="FY33">
        <v>64</v>
      </c>
      <c r="GA33" t="s">
        <v>3</v>
      </c>
      <c r="GD33">
        <v>0</v>
      </c>
      <c r="GF33">
        <v>-1834906099</v>
      </c>
      <c r="GG33">
        <v>2</v>
      </c>
      <c r="GH33">
        <v>1</v>
      </c>
      <c r="GI33">
        <v>2</v>
      </c>
      <c r="GJ33">
        <v>0</v>
      </c>
      <c r="GK33">
        <f>ROUND(R33*(S12)/100,2)</f>
        <v>0</v>
      </c>
      <c r="GL33">
        <f t="shared" si="44"/>
        <v>0</v>
      </c>
      <c r="GM33">
        <f t="shared" si="45"/>
        <v>70677.88</v>
      </c>
      <c r="GN33">
        <f t="shared" si="46"/>
        <v>70677.88</v>
      </c>
      <c r="GO33">
        <f t="shared" si="47"/>
        <v>0</v>
      </c>
      <c r="GP33">
        <f t="shared" si="48"/>
        <v>0</v>
      </c>
      <c r="GR33">
        <v>0</v>
      </c>
      <c r="GS33">
        <v>3</v>
      </c>
      <c r="GT33">
        <v>0</v>
      </c>
      <c r="GU33" t="s">
        <v>3</v>
      </c>
      <c r="GV33">
        <f t="shared" si="49"/>
        <v>0</v>
      </c>
      <c r="GW33">
        <v>1</v>
      </c>
      <c r="GX33">
        <f t="shared" si="50"/>
        <v>0</v>
      </c>
      <c r="HA33">
        <v>0</v>
      </c>
      <c r="HB33">
        <v>0</v>
      </c>
      <c r="HC33">
        <f t="shared" si="51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55" x14ac:dyDescent="0.2">
      <c r="A34" s="2">
        <v>17</v>
      </c>
      <c r="B34" s="2">
        <v>1</v>
      </c>
      <c r="C34" s="2">
        <f>ROW(SmtRes!A15)</f>
        <v>15</v>
      </c>
      <c r="D34" s="2">
        <f>ROW(EtalonRes!A15)</f>
        <v>15</v>
      </c>
      <c r="E34" s="2" t="s">
        <v>40</v>
      </c>
      <c r="F34" s="2" t="s">
        <v>41</v>
      </c>
      <c r="G34" s="2" t="s">
        <v>42</v>
      </c>
      <c r="H34" s="2" t="s">
        <v>43</v>
      </c>
      <c r="I34" s="2">
        <f>ROUND(1200/100,9)</f>
        <v>12</v>
      </c>
      <c r="J34" s="2">
        <v>0</v>
      </c>
      <c r="K34" s="2">
        <f>ROUND(1200/100,9)</f>
        <v>12</v>
      </c>
      <c r="L34" s="2"/>
      <c r="M34" s="2"/>
      <c r="N34" s="2"/>
      <c r="O34" s="2">
        <f t="shared" si="21"/>
        <v>2468.08</v>
      </c>
      <c r="P34" s="2">
        <f t="shared" si="22"/>
        <v>552</v>
      </c>
      <c r="Q34" s="2">
        <f>(ROUND((ROUND((((ET34*1.25))*AV34*I34),2)*BB34),2)+ROUND((ROUND(((AE34-((EU34*1.25)))*AV34*I34),2)*BS34),2))</f>
        <v>37.35</v>
      </c>
      <c r="R34" s="2">
        <f t="shared" si="23"/>
        <v>5.7</v>
      </c>
      <c r="S34" s="2">
        <f t="shared" si="24"/>
        <v>1878.73</v>
      </c>
      <c r="T34" s="2">
        <f t="shared" si="25"/>
        <v>0</v>
      </c>
      <c r="U34" s="2">
        <f t="shared" si="26"/>
        <v>150.42000000000002</v>
      </c>
      <c r="V34" s="2">
        <f t="shared" si="27"/>
        <v>0</v>
      </c>
      <c r="W34" s="2">
        <f t="shared" si="28"/>
        <v>0</v>
      </c>
      <c r="X34" s="2">
        <f t="shared" si="29"/>
        <v>1878.73</v>
      </c>
      <c r="Y34" s="2">
        <f t="shared" si="30"/>
        <v>1202.3900000000001</v>
      </c>
      <c r="Z34" s="2"/>
      <c r="AA34" s="2">
        <v>72842451</v>
      </c>
      <c r="AB34" s="2">
        <f t="shared" si="31"/>
        <v>205.67349999999999</v>
      </c>
      <c r="AC34" s="2">
        <f t="shared" si="32"/>
        <v>46</v>
      </c>
      <c r="AD34" s="2">
        <f>ROUND(((((ET34*1.25))-((EU34*1.25)))+AE34),6)</f>
        <v>3.1124999999999998</v>
      </c>
      <c r="AE34" s="2">
        <f>ROUND(((EU34*1.25)),6)</f>
        <v>0.47499999999999998</v>
      </c>
      <c r="AF34" s="2">
        <f>ROUND(((EV34*1.15)),6)</f>
        <v>156.56100000000001</v>
      </c>
      <c r="AG34" s="2">
        <f t="shared" si="33"/>
        <v>0</v>
      </c>
      <c r="AH34" s="2">
        <f>((EW34*1.15))</f>
        <v>12.535</v>
      </c>
      <c r="AI34" s="2">
        <f>((EX34*1.25))</f>
        <v>0</v>
      </c>
      <c r="AJ34" s="2">
        <f t="shared" si="34"/>
        <v>0</v>
      </c>
      <c r="AK34" s="2">
        <v>184.63</v>
      </c>
      <c r="AL34" s="2">
        <v>46</v>
      </c>
      <c r="AM34" s="2">
        <v>2.4900000000000002</v>
      </c>
      <c r="AN34" s="2">
        <v>0.38</v>
      </c>
      <c r="AO34" s="2">
        <v>136.13999999999999</v>
      </c>
      <c r="AP34" s="2">
        <v>0</v>
      </c>
      <c r="AQ34" s="2">
        <v>10.9</v>
      </c>
      <c r="AR34" s="2">
        <v>0</v>
      </c>
      <c r="AS34" s="2">
        <v>0</v>
      </c>
      <c r="AT34" s="2">
        <v>100</v>
      </c>
      <c r="AU34" s="2">
        <v>64</v>
      </c>
      <c r="AV34" s="2">
        <v>1</v>
      </c>
      <c r="AW34" s="2">
        <v>1</v>
      </c>
      <c r="AX34" s="2"/>
      <c r="AY34" s="2"/>
      <c r="AZ34" s="2">
        <v>1</v>
      </c>
      <c r="BA34" s="2">
        <v>1</v>
      </c>
      <c r="BB34" s="2">
        <v>1</v>
      </c>
      <c r="BC34" s="2">
        <v>1</v>
      </c>
      <c r="BD34" s="2" t="s">
        <v>3</v>
      </c>
      <c r="BE34" s="2" t="s">
        <v>3</v>
      </c>
      <c r="BF34" s="2" t="s">
        <v>3</v>
      </c>
      <c r="BG34" s="2" t="s">
        <v>3</v>
      </c>
      <c r="BH34" s="2">
        <v>0</v>
      </c>
      <c r="BI34" s="2">
        <v>1</v>
      </c>
      <c r="BJ34" s="2" t="s">
        <v>44</v>
      </c>
      <c r="BK34" s="2"/>
      <c r="BL34" s="2"/>
      <c r="BM34" s="2">
        <v>117</v>
      </c>
      <c r="BN34" s="2">
        <v>0</v>
      </c>
      <c r="BO34" s="2" t="s">
        <v>3</v>
      </c>
      <c r="BP34" s="2">
        <v>0</v>
      </c>
      <c r="BQ34" s="2">
        <v>30</v>
      </c>
      <c r="BR34" s="2">
        <v>0</v>
      </c>
      <c r="BS34" s="2">
        <v>1</v>
      </c>
      <c r="BT34" s="2">
        <v>1</v>
      </c>
      <c r="BU34" s="2">
        <v>1</v>
      </c>
      <c r="BV34" s="2">
        <v>1</v>
      </c>
      <c r="BW34" s="2">
        <v>1</v>
      </c>
      <c r="BX34" s="2">
        <v>1</v>
      </c>
      <c r="BY34" s="2" t="s">
        <v>3</v>
      </c>
      <c r="BZ34" s="2">
        <v>100</v>
      </c>
      <c r="CA34" s="2">
        <v>64</v>
      </c>
      <c r="CB34" s="2" t="s">
        <v>3</v>
      </c>
      <c r="CC34" s="2"/>
      <c r="CD34" s="2"/>
      <c r="CE34" s="2">
        <v>30</v>
      </c>
      <c r="CF34" s="2">
        <v>0</v>
      </c>
      <c r="CG34" s="2">
        <v>0</v>
      </c>
      <c r="CH34" s="2"/>
      <c r="CI34" s="2"/>
      <c r="CJ34" s="2"/>
      <c r="CK34" s="2"/>
      <c r="CL34" s="2"/>
      <c r="CM34" s="2">
        <v>0</v>
      </c>
      <c r="CN34" s="2" t="s">
        <v>3</v>
      </c>
      <c r="CO34" s="2">
        <v>0</v>
      </c>
      <c r="CP34" s="2">
        <f t="shared" si="35"/>
        <v>2468.08</v>
      </c>
      <c r="CQ34" s="2">
        <f t="shared" si="36"/>
        <v>46</v>
      </c>
      <c r="CR34" s="2">
        <f>(ROUND((ROUND((((ET34*1.25))*AV34*1),2)*BB34),2)+ROUND((ROUND(((AE34-((EU34*1.25)))*AV34*1),2)*BS34),2))</f>
        <v>3.11</v>
      </c>
      <c r="CS34" s="2">
        <f t="shared" si="37"/>
        <v>0.48</v>
      </c>
      <c r="CT34" s="2">
        <f t="shared" si="38"/>
        <v>156.56</v>
      </c>
      <c r="CU34" s="2">
        <f t="shared" si="39"/>
        <v>0</v>
      </c>
      <c r="CV34" s="2">
        <f t="shared" si="40"/>
        <v>12.535</v>
      </c>
      <c r="CW34" s="2">
        <f t="shared" si="41"/>
        <v>0</v>
      </c>
      <c r="CX34" s="2">
        <f t="shared" si="42"/>
        <v>0</v>
      </c>
      <c r="CY34" s="2">
        <f>((S34*BZ34)/100)</f>
        <v>1878.73</v>
      </c>
      <c r="CZ34" s="2">
        <f>((S34*CA34)/100)</f>
        <v>1202.3872000000001</v>
      </c>
      <c r="DA34" s="2"/>
      <c r="DB34" s="2"/>
      <c r="DC34" s="2" t="s">
        <v>3</v>
      </c>
      <c r="DD34" s="2" t="s">
        <v>3</v>
      </c>
      <c r="DE34" s="2" t="s">
        <v>15</v>
      </c>
      <c r="DF34" s="2" t="s">
        <v>15</v>
      </c>
      <c r="DG34" s="2" t="s">
        <v>16</v>
      </c>
      <c r="DH34" s="2" t="s">
        <v>3</v>
      </c>
      <c r="DI34" s="2" t="s">
        <v>16</v>
      </c>
      <c r="DJ34" s="2" t="s">
        <v>15</v>
      </c>
      <c r="DK34" s="2" t="s">
        <v>3</v>
      </c>
      <c r="DL34" s="2" t="s">
        <v>3</v>
      </c>
      <c r="DM34" s="2" t="s">
        <v>3</v>
      </c>
      <c r="DN34" s="2">
        <v>0</v>
      </c>
      <c r="DO34" s="2">
        <v>0</v>
      </c>
      <c r="DP34" s="2">
        <v>1</v>
      </c>
      <c r="DQ34" s="2">
        <v>1</v>
      </c>
      <c r="DR34" s="2"/>
      <c r="DS34" s="2"/>
      <c r="DT34" s="2"/>
      <c r="DU34" s="2">
        <v>1005</v>
      </c>
      <c r="DV34" s="2" t="s">
        <v>43</v>
      </c>
      <c r="DW34" s="2" t="s">
        <v>43</v>
      </c>
      <c r="DX34" s="2">
        <v>100</v>
      </c>
      <c r="DY34" s="2"/>
      <c r="DZ34" s="2" t="s">
        <v>3</v>
      </c>
      <c r="EA34" s="2" t="s">
        <v>3</v>
      </c>
      <c r="EB34" s="2" t="s">
        <v>3</v>
      </c>
      <c r="EC34" s="2" t="s">
        <v>3</v>
      </c>
      <c r="ED34" s="2"/>
      <c r="EE34" s="2">
        <v>71950859</v>
      </c>
      <c r="EF34" s="2">
        <v>30</v>
      </c>
      <c r="EG34" s="2" t="s">
        <v>32</v>
      </c>
      <c r="EH34" s="2">
        <v>0</v>
      </c>
      <c r="EI34" s="2" t="s">
        <v>3</v>
      </c>
      <c r="EJ34" s="2">
        <v>1</v>
      </c>
      <c r="EK34" s="2">
        <v>117</v>
      </c>
      <c r="EL34" s="2" t="s">
        <v>45</v>
      </c>
      <c r="EM34" s="2" t="s">
        <v>46</v>
      </c>
      <c r="EN34" s="2"/>
      <c r="EO34" s="2" t="s">
        <v>3</v>
      </c>
      <c r="EP34" s="2"/>
      <c r="EQ34" s="2">
        <v>2097152</v>
      </c>
      <c r="ER34" s="2">
        <v>184.63</v>
      </c>
      <c r="ES34" s="2">
        <v>46</v>
      </c>
      <c r="ET34" s="2">
        <v>2.4900000000000002</v>
      </c>
      <c r="EU34" s="2">
        <v>0.38</v>
      </c>
      <c r="EV34" s="2">
        <v>136.13999999999999</v>
      </c>
      <c r="EW34" s="2">
        <v>10.9</v>
      </c>
      <c r="EX34" s="2">
        <v>0</v>
      </c>
      <c r="EY34" s="2">
        <v>0</v>
      </c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>
        <v>0</v>
      </c>
      <c r="FR34" s="2">
        <f t="shared" si="43"/>
        <v>0</v>
      </c>
      <c r="FS34" s="2">
        <v>0</v>
      </c>
      <c r="FT34" s="2"/>
      <c r="FU34" s="2"/>
      <c r="FV34" s="2"/>
      <c r="FW34" s="2"/>
      <c r="FX34" s="2">
        <v>100</v>
      </c>
      <c r="FY34" s="2">
        <v>64</v>
      </c>
      <c r="FZ34" s="2"/>
      <c r="GA34" s="2" t="s">
        <v>3</v>
      </c>
      <c r="GB34" s="2"/>
      <c r="GC34" s="2"/>
      <c r="GD34" s="2">
        <v>0</v>
      </c>
      <c r="GE34" s="2"/>
      <c r="GF34" s="2">
        <v>1318330780</v>
      </c>
      <c r="GG34" s="2">
        <v>2</v>
      </c>
      <c r="GH34" s="2">
        <v>1</v>
      </c>
      <c r="GI34" s="2">
        <v>-2</v>
      </c>
      <c r="GJ34" s="2">
        <v>0</v>
      </c>
      <c r="GK34" s="2">
        <f>ROUND(R34*(R12)/100,2)</f>
        <v>9.98</v>
      </c>
      <c r="GL34" s="2">
        <f t="shared" si="44"/>
        <v>0</v>
      </c>
      <c r="GM34" s="2">
        <f t="shared" si="45"/>
        <v>5559.18</v>
      </c>
      <c r="GN34" s="2">
        <f t="shared" si="46"/>
        <v>5559.18</v>
      </c>
      <c r="GO34" s="2">
        <f t="shared" si="47"/>
        <v>0</v>
      </c>
      <c r="GP34" s="2">
        <f t="shared" si="48"/>
        <v>0</v>
      </c>
      <c r="GQ34" s="2"/>
      <c r="GR34" s="2">
        <v>0</v>
      </c>
      <c r="GS34" s="2">
        <v>3</v>
      </c>
      <c r="GT34" s="2">
        <v>0</v>
      </c>
      <c r="GU34" s="2" t="s">
        <v>3</v>
      </c>
      <c r="GV34" s="2">
        <f t="shared" si="49"/>
        <v>0</v>
      </c>
      <c r="GW34" s="2">
        <v>1</v>
      </c>
      <c r="GX34" s="2">
        <f t="shared" si="50"/>
        <v>0</v>
      </c>
      <c r="GY34" s="2"/>
      <c r="GZ34" s="2"/>
      <c r="HA34" s="2">
        <v>0</v>
      </c>
      <c r="HB34" s="2">
        <v>0</v>
      </c>
      <c r="HC34" s="2">
        <f t="shared" si="51"/>
        <v>0</v>
      </c>
      <c r="HD34" s="2"/>
      <c r="HE34" s="2" t="s">
        <v>3</v>
      </c>
      <c r="HF34" s="2" t="s">
        <v>3</v>
      </c>
      <c r="HG34" s="2"/>
      <c r="HH34" s="2"/>
      <c r="HI34" s="2"/>
      <c r="HJ34" s="2"/>
      <c r="HK34" s="2"/>
      <c r="HL34" s="2"/>
      <c r="HM34" s="2" t="s">
        <v>3</v>
      </c>
      <c r="HN34" s="2" t="s">
        <v>3</v>
      </c>
      <c r="HO34" s="2" t="s">
        <v>3</v>
      </c>
      <c r="HP34" s="2" t="s">
        <v>3</v>
      </c>
      <c r="HQ34" s="2" t="s">
        <v>3</v>
      </c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>
        <v>0</v>
      </c>
      <c r="IL34" s="2"/>
      <c r="IM34" s="2"/>
      <c r="IN34" s="2"/>
      <c r="IO34" s="2"/>
      <c r="IP34" s="2"/>
      <c r="IQ34" s="2"/>
      <c r="IR34" s="2"/>
      <c r="IS34" s="2"/>
      <c r="IT34" s="2"/>
      <c r="IU34" s="2"/>
    </row>
    <row r="35" spans="1:255" x14ac:dyDescent="0.2">
      <c r="A35">
        <v>17</v>
      </c>
      <c r="B35">
        <v>1</v>
      </c>
      <c r="C35">
        <f>ROW(SmtRes!A20)</f>
        <v>20</v>
      </c>
      <c r="D35">
        <f>ROW(EtalonRes!A20)</f>
        <v>20</v>
      </c>
      <c r="E35" t="s">
        <v>40</v>
      </c>
      <c r="F35" t="s">
        <v>41</v>
      </c>
      <c r="G35" t="s">
        <v>42</v>
      </c>
      <c r="H35" t="s">
        <v>43</v>
      </c>
      <c r="I35">
        <f>ROUND(1200/100,9)</f>
        <v>12</v>
      </c>
      <c r="J35">
        <v>0</v>
      </c>
      <c r="K35">
        <f>ROUND(1200/100,9)</f>
        <v>12</v>
      </c>
      <c r="O35">
        <f t="shared" si="21"/>
        <v>66215.8</v>
      </c>
      <c r="P35">
        <f t="shared" si="22"/>
        <v>899.76</v>
      </c>
      <c r="Q35">
        <f>(ROUND((ROUND((((ET35*1.25))*AV35*I35),2)*BB35),2)+ROUND((ROUND(((AE35-((EU35*1.25)))*AV35*I35),2)*BS35),2))</f>
        <v>481.07</v>
      </c>
      <c r="R35">
        <f t="shared" si="23"/>
        <v>196.71</v>
      </c>
      <c r="S35">
        <f t="shared" si="24"/>
        <v>64834.97</v>
      </c>
      <c r="T35">
        <f t="shared" si="25"/>
        <v>0</v>
      </c>
      <c r="U35">
        <f t="shared" si="26"/>
        <v>150.42000000000002</v>
      </c>
      <c r="V35">
        <f t="shared" si="27"/>
        <v>0</v>
      </c>
      <c r="W35">
        <f t="shared" si="28"/>
        <v>0</v>
      </c>
      <c r="X35">
        <f t="shared" si="29"/>
        <v>53813.03</v>
      </c>
      <c r="Y35">
        <f t="shared" si="30"/>
        <v>26582.34</v>
      </c>
      <c r="AA35">
        <v>72842452</v>
      </c>
      <c r="AB35">
        <f t="shared" si="31"/>
        <v>205.67349999999999</v>
      </c>
      <c r="AC35">
        <f t="shared" si="32"/>
        <v>46</v>
      </c>
      <c r="AD35">
        <f>ROUND(((((ET35*1.25))-((EU35*1.25)))+AE35),6)</f>
        <v>3.1124999999999998</v>
      </c>
      <c r="AE35">
        <f>ROUND(((EU35*1.25)),6)</f>
        <v>0.47499999999999998</v>
      </c>
      <c r="AF35">
        <f>ROUND(((EV35*1.15)),6)</f>
        <v>156.56100000000001</v>
      </c>
      <c r="AG35">
        <f t="shared" si="33"/>
        <v>0</v>
      </c>
      <c r="AH35">
        <f>((EW35*1.15))</f>
        <v>12.535</v>
      </c>
      <c r="AI35">
        <f>((EX35*1.25))</f>
        <v>0</v>
      </c>
      <c r="AJ35">
        <f t="shared" si="34"/>
        <v>0</v>
      </c>
      <c r="AK35">
        <v>184.63</v>
      </c>
      <c r="AL35">
        <v>46</v>
      </c>
      <c r="AM35">
        <v>2.4900000000000002</v>
      </c>
      <c r="AN35">
        <v>0.38</v>
      </c>
      <c r="AO35">
        <v>136.13999999999999</v>
      </c>
      <c r="AP35">
        <v>0</v>
      </c>
      <c r="AQ35">
        <v>10.9</v>
      </c>
      <c r="AR35">
        <v>0</v>
      </c>
      <c r="AS35">
        <v>0</v>
      </c>
      <c r="AT35">
        <v>83</v>
      </c>
      <c r="AU35">
        <v>41</v>
      </c>
      <c r="AV35">
        <v>1</v>
      </c>
      <c r="AW35">
        <v>1</v>
      </c>
      <c r="AZ35">
        <v>1</v>
      </c>
      <c r="BA35">
        <v>34.51</v>
      </c>
      <c r="BB35">
        <v>12.88</v>
      </c>
      <c r="BC35">
        <v>1.63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1</v>
      </c>
      <c r="BJ35" t="s">
        <v>44</v>
      </c>
      <c r="BM35">
        <v>117</v>
      </c>
      <c r="BN35">
        <v>0</v>
      </c>
      <c r="BO35" t="s">
        <v>41</v>
      </c>
      <c r="BP35">
        <v>1</v>
      </c>
      <c r="BQ35">
        <v>30</v>
      </c>
      <c r="BR35">
        <v>0</v>
      </c>
      <c r="BS35">
        <v>34.51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83</v>
      </c>
      <c r="CA35">
        <v>41</v>
      </c>
      <c r="CB35" t="s">
        <v>3</v>
      </c>
      <c r="CE35">
        <v>30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5"/>
        <v>66215.8</v>
      </c>
      <c r="CQ35">
        <f t="shared" si="36"/>
        <v>74.98</v>
      </c>
      <c r="CR35">
        <f>(ROUND((ROUND((((ET35*1.25))*AV35*1),2)*BB35),2)+ROUND((ROUND(((AE35-((EU35*1.25)))*AV35*1),2)*BS35),2))</f>
        <v>40.06</v>
      </c>
      <c r="CS35">
        <f t="shared" si="37"/>
        <v>16.559999999999999</v>
      </c>
      <c r="CT35">
        <f t="shared" si="38"/>
        <v>5402.89</v>
      </c>
      <c r="CU35">
        <f t="shared" si="39"/>
        <v>0</v>
      </c>
      <c r="CV35">
        <f t="shared" si="40"/>
        <v>12.535</v>
      </c>
      <c r="CW35">
        <f t="shared" si="41"/>
        <v>0</v>
      </c>
      <c r="CX35">
        <f t="shared" si="42"/>
        <v>0</v>
      </c>
      <c r="CY35">
        <f>S35*(BZ35/100)</f>
        <v>53813.025099999999</v>
      </c>
      <c r="CZ35">
        <f>S35*(CA35/100)</f>
        <v>26582.3377</v>
      </c>
      <c r="DC35" t="s">
        <v>3</v>
      </c>
      <c r="DD35" t="s">
        <v>3</v>
      </c>
      <c r="DE35" t="s">
        <v>15</v>
      </c>
      <c r="DF35" t="s">
        <v>15</v>
      </c>
      <c r="DG35" t="s">
        <v>16</v>
      </c>
      <c r="DH35" t="s">
        <v>3</v>
      </c>
      <c r="DI35" t="s">
        <v>16</v>
      </c>
      <c r="DJ35" t="s">
        <v>15</v>
      </c>
      <c r="DK35" t="s">
        <v>3</v>
      </c>
      <c r="DL35" t="s">
        <v>3</v>
      </c>
      <c r="DM35" t="s">
        <v>3</v>
      </c>
      <c r="DN35">
        <v>100</v>
      </c>
      <c r="DO35">
        <v>64</v>
      </c>
      <c r="DP35">
        <v>1</v>
      </c>
      <c r="DQ35">
        <v>1</v>
      </c>
      <c r="DU35">
        <v>1005</v>
      </c>
      <c r="DV35" t="s">
        <v>43</v>
      </c>
      <c r="DW35" t="s">
        <v>43</v>
      </c>
      <c r="DX35">
        <v>100</v>
      </c>
      <c r="DZ35" t="s">
        <v>3</v>
      </c>
      <c r="EA35" t="s">
        <v>3</v>
      </c>
      <c r="EB35" t="s">
        <v>3</v>
      </c>
      <c r="EC35" t="s">
        <v>3</v>
      </c>
      <c r="EE35">
        <v>71950859</v>
      </c>
      <c r="EF35">
        <v>30</v>
      </c>
      <c r="EG35" t="s">
        <v>32</v>
      </c>
      <c r="EH35">
        <v>0</v>
      </c>
      <c r="EI35" t="s">
        <v>3</v>
      </c>
      <c r="EJ35">
        <v>1</v>
      </c>
      <c r="EK35">
        <v>117</v>
      </c>
      <c r="EL35" t="s">
        <v>45</v>
      </c>
      <c r="EM35" t="s">
        <v>46</v>
      </c>
      <c r="EO35" t="s">
        <v>3</v>
      </c>
      <c r="EQ35">
        <v>2097152</v>
      </c>
      <c r="ER35">
        <v>184.63</v>
      </c>
      <c r="ES35">
        <v>46</v>
      </c>
      <c r="ET35">
        <v>2.4900000000000002</v>
      </c>
      <c r="EU35">
        <v>0.38</v>
      </c>
      <c r="EV35">
        <v>136.13999999999999</v>
      </c>
      <c r="EW35">
        <v>10.9</v>
      </c>
      <c r="EX35">
        <v>0</v>
      </c>
      <c r="EY35">
        <v>0</v>
      </c>
      <c r="FQ35">
        <v>0</v>
      </c>
      <c r="FR35">
        <f t="shared" si="43"/>
        <v>0</v>
      </c>
      <c r="FS35">
        <v>0</v>
      </c>
      <c r="FX35">
        <v>100</v>
      </c>
      <c r="FY35">
        <v>64</v>
      </c>
      <c r="GA35" t="s">
        <v>3</v>
      </c>
      <c r="GD35">
        <v>0</v>
      </c>
      <c r="GF35">
        <v>1318330780</v>
      </c>
      <c r="GG35">
        <v>2</v>
      </c>
      <c r="GH35">
        <v>1</v>
      </c>
      <c r="GI35">
        <v>2</v>
      </c>
      <c r="GJ35">
        <v>0</v>
      </c>
      <c r="GK35">
        <f>ROUND(R35*(S12)/100,2)</f>
        <v>314.74</v>
      </c>
      <c r="GL35">
        <f t="shared" si="44"/>
        <v>0</v>
      </c>
      <c r="GM35">
        <f t="shared" si="45"/>
        <v>146925.91</v>
      </c>
      <c r="GN35">
        <f t="shared" si="46"/>
        <v>146925.91</v>
      </c>
      <c r="GO35">
        <f t="shared" si="47"/>
        <v>0</v>
      </c>
      <c r="GP35">
        <f t="shared" si="48"/>
        <v>0</v>
      </c>
      <c r="GR35">
        <v>0</v>
      </c>
      <c r="GS35">
        <v>3</v>
      </c>
      <c r="GT35">
        <v>0</v>
      </c>
      <c r="GU35" t="s">
        <v>3</v>
      </c>
      <c r="GV35">
        <f t="shared" si="49"/>
        <v>0</v>
      </c>
      <c r="GW35">
        <v>1</v>
      </c>
      <c r="GX35">
        <f t="shared" si="50"/>
        <v>0</v>
      </c>
      <c r="HA35">
        <v>0</v>
      </c>
      <c r="HB35">
        <v>0</v>
      </c>
      <c r="HC35">
        <f t="shared" si="51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55" x14ac:dyDescent="0.2">
      <c r="A36" s="2">
        <v>18</v>
      </c>
      <c r="B36" s="2">
        <v>1</v>
      </c>
      <c r="C36" s="2">
        <v>15</v>
      </c>
      <c r="D36" s="2"/>
      <c r="E36" s="2" t="s">
        <v>47</v>
      </c>
      <c r="F36" s="2" t="s">
        <v>48</v>
      </c>
      <c r="G36" s="2" t="s">
        <v>49</v>
      </c>
      <c r="H36" s="2" t="s">
        <v>38</v>
      </c>
      <c r="I36" s="2">
        <f>I34*J36</f>
        <v>0.34799999999999998</v>
      </c>
      <c r="J36" s="2">
        <v>2.8999999999999998E-2</v>
      </c>
      <c r="K36" s="2">
        <v>2.9000000000000001E-2</v>
      </c>
      <c r="L36" s="2"/>
      <c r="M36" s="2"/>
      <c r="N36" s="2"/>
      <c r="O36" s="2">
        <f t="shared" si="21"/>
        <v>4855.8500000000004</v>
      </c>
      <c r="P36" s="2">
        <f t="shared" si="22"/>
        <v>4855.8500000000004</v>
      </c>
      <c r="Q36" s="2">
        <f>(ROUND((ROUND(((ET36)*AV36*I36),2)*BB36),2)+ROUND((ROUND(((AE36-(EU36))*AV36*I36),2)*BS36),2))</f>
        <v>0</v>
      </c>
      <c r="R36" s="2">
        <f t="shared" si="23"/>
        <v>0</v>
      </c>
      <c r="S36" s="2">
        <f t="shared" si="24"/>
        <v>0</v>
      </c>
      <c r="T36" s="2">
        <f t="shared" si="25"/>
        <v>0</v>
      </c>
      <c r="U36" s="2">
        <f t="shared" si="26"/>
        <v>0</v>
      </c>
      <c r="V36" s="2">
        <f t="shared" si="27"/>
        <v>0</v>
      </c>
      <c r="W36" s="2">
        <f t="shared" si="28"/>
        <v>0</v>
      </c>
      <c r="X36" s="2">
        <f t="shared" si="29"/>
        <v>0</v>
      </c>
      <c r="Y36" s="2">
        <f t="shared" si="30"/>
        <v>0</v>
      </c>
      <c r="Z36" s="2"/>
      <c r="AA36" s="2">
        <v>72842451</v>
      </c>
      <c r="AB36" s="2">
        <f t="shared" si="31"/>
        <v>13953.6</v>
      </c>
      <c r="AC36" s="2">
        <f t="shared" si="32"/>
        <v>13953.6</v>
      </c>
      <c r="AD36" s="2">
        <f>ROUND((((ET36)-(EU36))+AE36),6)</f>
        <v>0</v>
      </c>
      <c r="AE36" s="2">
        <f>ROUND((EU36),6)</f>
        <v>0</v>
      </c>
      <c r="AF36" s="2">
        <f>ROUND((EV36),6)</f>
        <v>0</v>
      </c>
      <c r="AG36" s="2">
        <f t="shared" si="33"/>
        <v>0</v>
      </c>
      <c r="AH36" s="2">
        <f>(EW36)</f>
        <v>0</v>
      </c>
      <c r="AI36" s="2">
        <f>(EX36)</f>
        <v>0</v>
      </c>
      <c r="AJ36" s="2">
        <f t="shared" si="34"/>
        <v>0</v>
      </c>
      <c r="AK36" s="2">
        <v>13953.6</v>
      </c>
      <c r="AL36" s="2">
        <v>13953.6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100</v>
      </c>
      <c r="AU36" s="2">
        <v>64</v>
      </c>
      <c r="AV36" s="2">
        <v>1</v>
      </c>
      <c r="AW36" s="2">
        <v>1</v>
      </c>
      <c r="AX36" s="2"/>
      <c r="AY36" s="2"/>
      <c r="AZ36" s="2">
        <v>1</v>
      </c>
      <c r="BA36" s="2">
        <v>1</v>
      </c>
      <c r="BB36" s="2">
        <v>1</v>
      </c>
      <c r="BC36" s="2">
        <v>1</v>
      </c>
      <c r="BD36" s="2" t="s">
        <v>3</v>
      </c>
      <c r="BE36" s="2" t="s">
        <v>3</v>
      </c>
      <c r="BF36" s="2" t="s">
        <v>3</v>
      </c>
      <c r="BG36" s="2" t="s">
        <v>3</v>
      </c>
      <c r="BH36" s="2">
        <v>3</v>
      </c>
      <c r="BI36" s="2">
        <v>1</v>
      </c>
      <c r="BJ36" s="2" t="s">
        <v>50</v>
      </c>
      <c r="BK36" s="2"/>
      <c r="BL36" s="2"/>
      <c r="BM36" s="2">
        <v>117</v>
      </c>
      <c r="BN36" s="2">
        <v>0</v>
      </c>
      <c r="BO36" s="2" t="s">
        <v>3</v>
      </c>
      <c r="BP36" s="2">
        <v>0</v>
      </c>
      <c r="BQ36" s="2">
        <v>30</v>
      </c>
      <c r="BR36" s="2">
        <v>0</v>
      </c>
      <c r="BS36" s="2">
        <v>1</v>
      </c>
      <c r="BT36" s="2">
        <v>1</v>
      </c>
      <c r="BU36" s="2">
        <v>1</v>
      </c>
      <c r="BV36" s="2">
        <v>1</v>
      </c>
      <c r="BW36" s="2">
        <v>1</v>
      </c>
      <c r="BX36" s="2">
        <v>1</v>
      </c>
      <c r="BY36" s="2" t="s">
        <v>3</v>
      </c>
      <c r="BZ36" s="2">
        <v>100</v>
      </c>
      <c r="CA36" s="2">
        <v>64</v>
      </c>
      <c r="CB36" s="2" t="s">
        <v>3</v>
      </c>
      <c r="CC36" s="2"/>
      <c r="CD36" s="2"/>
      <c r="CE36" s="2">
        <v>30</v>
      </c>
      <c r="CF36" s="2">
        <v>0</v>
      </c>
      <c r="CG36" s="2">
        <v>0</v>
      </c>
      <c r="CH36" s="2"/>
      <c r="CI36" s="2"/>
      <c r="CJ36" s="2"/>
      <c r="CK36" s="2"/>
      <c r="CL36" s="2"/>
      <c r="CM36" s="2">
        <v>0</v>
      </c>
      <c r="CN36" s="2" t="s">
        <v>3</v>
      </c>
      <c r="CO36" s="2">
        <v>0</v>
      </c>
      <c r="CP36" s="2">
        <f t="shared" si="35"/>
        <v>4855.8500000000004</v>
      </c>
      <c r="CQ36" s="2">
        <f t="shared" si="36"/>
        <v>13953.6</v>
      </c>
      <c r="CR36" s="2">
        <f>(ROUND((ROUND(((ET36)*AV36*1),2)*BB36),2)+ROUND((ROUND(((AE36-(EU36))*AV36*1),2)*BS36),2))</f>
        <v>0</v>
      </c>
      <c r="CS36" s="2">
        <f t="shared" si="37"/>
        <v>0</v>
      </c>
      <c r="CT36" s="2">
        <f t="shared" si="38"/>
        <v>0</v>
      </c>
      <c r="CU36" s="2">
        <f t="shared" si="39"/>
        <v>0</v>
      </c>
      <c r="CV36" s="2">
        <f t="shared" si="40"/>
        <v>0</v>
      </c>
      <c r="CW36" s="2">
        <f t="shared" si="41"/>
        <v>0</v>
      </c>
      <c r="CX36" s="2">
        <f t="shared" si="42"/>
        <v>0</v>
      </c>
      <c r="CY36" s="2">
        <f>((S36*BZ36)/100)</f>
        <v>0</v>
      </c>
      <c r="CZ36" s="2">
        <f>((S36*CA36)/100)</f>
        <v>0</v>
      </c>
      <c r="DA36" s="2"/>
      <c r="DB36" s="2"/>
      <c r="DC36" s="2" t="s">
        <v>3</v>
      </c>
      <c r="DD36" s="2" t="s">
        <v>3</v>
      </c>
      <c r="DE36" s="2" t="s">
        <v>3</v>
      </c>
      <c r="DF36" s="2" t="s">
        <v>3</v>
      </c>
      <c r="DG36" s="2" t="s">
        <v>3</v>
      </c>
      <c r="DH36" s="2" t="s">
        <v>3</v>
      </c>
      <c r="DI36" s="2" t="s">
        <v>3</v>
      </c>
      <c r="DJ36" s="2" t="s">
        <v>3</v>
      </c>
      <c r="DK36" s="2" t="s">
        <v>3</v>
      </c>
      <c r="DL36" s="2" t="s">
        <v>3</v>
      </c>
      <c r="DM36" s="2" t="s">
        <v>3</v>
      </c>
      <c r="DN36" s="2">
        <v>0</v>
      </c>
      <c r="DO36" s="2">
        <v>0</v>
      </c>
      <c r="DP36" s="2">
        <v>1</v>
      </c>
      <c r="DQ36" s="2">
        <v>1</v>
      </c>
      <c r="DR36" s="2"/>
      <c r="DS36" s="2"/>
      <c r="DT36" s="2"/>
      <c r="DU36" s="2">
        <v>1009</v>
      </c>
      <c r="DV36" s="2" t="s">
        <v>38</v>
      </c>
      <c r="DW36" s="2" t="s">
        <v>38</v>
      </c>
      <c r="DX36" s="2">
        <v>1000</v>
      </c>
      <c r="DY36" s="2"/>
      <c r="DZ36" s="2" t="s">
        <v>3</v>
      </c>
      <c r="EA36" s="2" t="s">
        <v>3</v>
      </c>
      <c r="EB36" s="2" t="s">
        <v>3</v>
      </c>
      <c r="EC36" s="2" t="s">
        <v>3</v>
      </c>
      <c r="ED36" s="2"/>
      <c r="EE36" s="2">
        <v>71950859</v>
      </c>
      <c r="EF36" s="2">
        <v>30</v>
      </c>
      <c r="EG36" s="2" t="s">
        <v>32</v>
      </c>
      <c r="EH36" s="2">
        <v>0</v>
      </c>
      <c r="EI36" s="2" t="s">
        <v>3</v>
      </c>
      <c r="EJ36" s="2">
        <v>1</v>
      </c>
      <c r="EK36" s="2">
        <v>117</v>
      </c>
      <c r="EL36" s="2" t="s">
        <v>45</v>
      </c>
      <c r="EM36" s="2" t="s">
        <v>46</v>
      </c>
      <c r="EN36" s="2"/>
      <c r="EO36" s="2" t="s">
        <v>3</v>
      </c>
      <c r="EP36" s="2"/>
      <c r="EQ36" s="2">
        <v>1310720</v>
      </c>
      <c r="ER36" s="2">
        <v>13953.6</v>
      </c>
      <c r="ES36" s="2">
        <v>13953.6</v>
      </c>
      <c r="ET36" s="2">
        <v>0</v>
      </c>
      <c r="EU36" s="2">
        <v>0</v>
      </c>
      <c r="EV36" s="2">
        <v>0</v>
      </c>
      <c r="EW36" s="2">
        <v>0</v>
      </c>
      <c r="EX36" s="2">
        <v>0</v>
      </c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>
        <v>0</v>
      </c>
      <c r="FR36" s="2">
        <f t="shared" si="43"/>
        <v>0</v>
      </c>
      <c r="FS36" s="2">
        <v>0</v>
      </c>
      <c r="FT36" s="2"/>
      <c r="FU36" s="2"/>
      <c r="FV36" s="2"/>
      <c r="FW36" s="2"/>
      <c r="FX36" s="2">
        <v>100</v>
      </c>
      <c r="FY36" s="2">
        <v>64</v>
      </c>
      <c r="FZ36" s="2"/>
      <c r="GA36" s="2" t="s">
        <v>3</v>
      </c>
      <c r="GB36" s="2"/>
      <c r="GC36" s="2"/>
      <c r="GD36" s="2">
        <v>0</v>
      </c>
      <c r="GE36" s="2"/>
      <c r="GF36" s="2">
        <v>-584693665</v>
      </c>
      <c r="GG36" s="2">
        <v>2</v>
      </c>
      <c r="GH36" s="2">
        <v>1</v>
      </c>
      <c r="GI36" s="2">
        <v>-2</v>
      </c>
      <c r="GJ36" s="2">
        <v>0</v>
      </c>
      <c r="GK36" s="2">
        <f>ROUND(R36*(R12)/100,2)</f>
        <v>0</v>
      </c>
      <c r="GL36" s="2">
        <f t="shared" si="44"/>
        <v>0</v>
      </c>
      <c r="GM36" s="2">
        <f t="shared" si="45"/>
        <v>4855.8500000000004</v>
      </c>
      <c r="GN36" s="2">
        <f t="shared" si="46"/>
        <v>4855.8500000000004</v>
      </c>
      <c r="GO36" s="2">
        <f t="shared" si="47"/>
        <v>0</v>
      </c>
      <c r="GP36" s="2">
        <f t="shared" si="48"/>
        <v>0</v>
      </c>
      <c r="GQ36" s="2"/>
      <c r="GR36" s="2">
        <v>0</v>
      </c>
      <c r="GS36" s="2">
        <v>3</v>
      </c>
      <c r="GT36" s="2">
        <v>0</v>
      </c>
      <c r="GU36" s="2" t="s">
        <v>3</v>
      </c>
      <c r="GV36" s="2">
        <f t="shared" si="49"/>
        <v>0</v>
      </c>
      <c r="GW36" s="2">
        <v>1</v>
      </c>
      <c r="GX36" s="2">
        <f t="shared" si="50"/>
        <v>0</v>
      </c>
      <c r="GY36" s="2"/>
      <c r="GZ36" s="2"/>
      <c r="HA36" s="2">
        <v>0</v>
      </c>
      <c r="HB36" s="2">
        <v>0</v>
      </c>
      <c r="HC36" s="2">
        <f t="shared" si="51"/>
        <v>0</v>
      </c>
      <c r="HD36" s="2"/>
      <c r="HE36" s="2" t="s">
        <v>3</v>
      </c>
      <c r="HF36" s="2" t="s">
        <v>3</v>
      </c>
      <c r="HG36" s="2"/>
      <c r="HH36" s="2"/>
      <c r="HI36" s="2"/>
      <c r="HJ36" s="2"/>
      <c r="HK36" s="2"/>
      <c r="HL36" s="2"/>
      <c r="HM36" s="2" t="s">
        <v>3</v>
      </c>
      <c r="HN36" s="2" t="s">
        <v>3</v>
      </c>
      <c r="HO36" s="2" t="s">
        <v>3</v>
      </c>
      <c r="HP36" s="2" t="s">
        <v>3</v>
      </c>
      <c r="HQ36" s="2" t="s">
        <v>3</v>
      </c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>
        <v>0</v>
      </c>
      <c r="IL36" s="2"/>
      <c r="IM36" s="2"/>
      <c r="IN36" s="2"/>
      <c r="IO36" s="2"/>
      <c r="IP36" s="2"/>
      <c r="IQ36" s="2"/>
      <c r="IR36" s="2"/>
      <c r="IS36" s="2"/>
      <c r="IT36" s="2"/>
      <c r="IU36" s="2"/>
    </row>
    <row r="37" spans="1:255" x14ac:dyDescent="0.2">
      <c r="A37">
        <v>18</v>
      </c>
      <c r="B37">
        <v>1</v>
      </c>
      <c r="C37">
        <v>20</v>
      </c>
      <c r="E37" t="s">
        <v>47</v>
      </c>
      <c r="F37" t="s">
        <v>48</v>
      </c>
      <c r="G37" t="s">
        <v>49</v>
      </c>
      <c r="H37" t="s">
        <v>38</v>
      </c>
      <c r="I37">
        <f>I35*J37</f>
        <v>0.34799999999999998</v>
      </c>
      <c r="J37">
        <v>2.8999999999999998E-2</v>
      </c>
      <c r="K37">
        <v>2.9000000000000001E-2</v>
      </c>
      <c r="O37">
        <f t="shared" si="21"/>
        <v>15393.04</v>
      </c>
      <c r="P37">
        <f t="shared" si="22"/>
        <v>15393.04</v>
      </c>
      <c r="Q37">
        <f>(ROUND((ROUND(((ET37)*AV37*I37),2)*BB37),2)+ROUND((ROUND(((AE37-(EU37))*AV37*I37),2)*BS37),2))</f>
        <v>0</v>
      </c>
      <c r="R37">
        <f t="shared" si="23"/>
        <v>0</v>
      </c>
      <c r="S37">
        <f t="shared" si="24"/>
        <v>0</v>
      </c>
      <c r="T37">
        <f t="shared" si="25"/>
        <v>0</v>
      </c>
      <c r="U37">
        <f t="shared" si="26"/>
        <v>0</v>
      </c>
      <c r="V37">
        <f t="shared" si="27"/>
        <v>0</v>
      </c>
      <c r="W37">
        <f t="shared" si="28"/>
        <v>0</v>
      </c>
      <c r="X37">
        <f t="shared" si="29"/>
        <v>0</v>
      </c>
      <c r="Y37">
        <f t="shared" si="30"/>
        <v>0</v>
      </c>
      <c r="AA37">
        <v>72842452</v>
      </c>
      <c r="AB37">
        <f t="shared" si="31"/>
        <v>13953.6</v>
      </c>
      <c r="AC37">
        <f t="shared" si="32"/>
        <v>13953.6</v>
      </c>
      <c r="AD37">
        <f>ROUND((((ET37)-(EU37))+AE37),6)</f>
        <v>0</v>
      </c>
      <c r="AE37">
        <f>ROUND((EU37),6)</f>
        <v>0</v>
      </c>
      <c r="AF37">
        <f>ROUND((EV37),6)</f>
        <v>0</v>
      </c>
      <c r="AG37">
        <f t="shared" si="33"/>
        <v>0</v>
      </c>
      <c r="AH37">
        <f>(EW37)</f>
        <v>0</v>
      </c>
      <c r="AI37">
        <f>(EX37)</f>
        <v>0</v>
      </c>
      <c r="AJ37">
        <f t="shared" si="34"/>
        <v>0</v>
      </c>
      <c r="AK37">
        <v>13953.6</v>
      </c>
      <c r="AL37">
        <v>13953.6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3.17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1</v>
      </c>
      <c r="BJ37" t="s">
        <v>50</v>
      </c>
      <c r="BM37">
        <v>117</v>
      </c>
      <c r="BN37">
        <v>0</v>
      </c>
      <c r="BO37" t="s">
        <v>48</v>
      </c>
      <c r="BP37">
        <v>1</v>
      </c>
      <c r="BQ37">
        <v>30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B37" t="s">
        <v>3</v>
      </c>
      <c r="CE37">
        <v>30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35"/>
        <v>15393.04</v>
      </c>
      <c r="CQ37">
        <f t="shared" si="36"/>
        <v>44232.91</v>
      </c>
      <c r="CR37">
        <f>(ROUND((ROUND(((ET37)*AV37*1),2)*BB37),2)+ROUND((ROUND(((AE37-(EU37))*AV37*1),2)*BS37),2))</f>
        <v>0</v>
      </c>
      <c r="CS37">
        <f t="shared" si="37"/>
        <v>0</v>
      </c>
      <c r="CT37">
        <f t="shared" si="38"/>
        <v>0</v>
      </c>
      <c r="CU37">
        <f t="shared" si="39"/>
        <v>0</v>
      </c>
      <c r="CV37">
        <f t="shared" si="40"/>
        <v>0</v>
      </c>
      <c r="CW37">
        <f t="shared" si="41"/>
        <v>0</v>
      </c>
      <c r="CX37">
        <f t="shared" si="42"/>
        <v>0</v>
      </c>
      <c r="CY37">
        <f>S37*(BZ37/100)</f>
        <v>0</v>
      </c>
      <c r="CZ37">
        <f>S37*(CA37/100)</f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100</v>
      </c>
      <c r="DO37">
        <v>64</v>
      </c>
      <c r="DP37">
        <v>1</v>
      </c>
      <c r="DQ37">
        <v>1</v>
      </c>
      <c r="DU37">
        <v>1009</v>
      </c>
      <c r="DV37" t="s">
        <v>38</v>
      </c>
      <c r="DW37" t="s">
        <v>38</v>
      </c>
      <c r="DX37">
        <v>1000</v>
      </c>
      <c r="DZ37" t="s">
        <v>3</v>
      </c>
      <c r="EA37" t="s">
        <v>3</v>
      </c>
      <c r="EB37" t="s">
        <v>3</v>
      </c>
      <c r="EC37" t="s">
        <v>3</v>
      </c>
      <c r="EE37">
        <v>71950859</v>
      </c>
      <c r="EF37">
        <v>30</v>
      </c>
      <c r="EG37" t="s">
        <v>32</v>
      </c>
      <c r="EH37">
        <v>0</v>
      </c>
      <c r="EI37" t="s">
        <v>3</v>
      </c>
      <c r="EJ37">
        <v>1</v>
      </c>
      <c r="EK37">
        <v>117</v>
      </c>
      <c r="EL37" t="s">
        <v>45</v>
      </c>
      <c r="EM37" t="s">
        <v>46</v>
      </c>
      <c r="EO37" t="s">
        <v>3</v>
      </c>
      <c r="EQ37">
        <v>1310720</v>
      </c>
      <c r="ER37">
        <v>13953.6</v>
      </c>
      <c r="ES37">
        <v>13953.6</v>
      </c>
      <c r="ET37">
        <v>0</v>
      </c>
      <c r="EU37">
        <v>0</v>
      </c>
      <c r="EV37">
        <v>0</v>
      </c>
      <c r="EW37">
        <v>0</v>
      </c>
      <c r="EX37">
        <v>0</v>
      </c>
      <c r="FQ37">
        <v>0</v>
      </c>
      <c r="FR37">
        <f t="shared" si="43"/>
        <v>0</v>
      </c>
      <c r="FS37">
        <v>0</v>
      </c>
      <c r="FX37">
        <v>100</v>
      </c>
      <c r="FY37">
        <v>64</v>
      </c>
      <c r="GA37" t="s">
        <v>3</v>
      </c>
      <c r="GD37">
        <v>0</v>
      </c>
      <c r="GF37">
        <v>-584693665</v>
      </c>
      <c r="GG37">
        <v>2</v>
      </c>
      <c r="GH37">
        <v>1</v>
      </c>
      <c r="GI37">
        <v>2</v>
      </c>
      <c r="GJ37">
        <v>0</v>
      </c>
      <c r="GK37">
        <f>ROUND(R37*(S12)/100,2)</f>
        <v>0</v>
      </c>
      <c r="GL37">
        <f t="shared" si="44"/>
        <v>0</v>
      </c>
      <c r="GM37">
        <f t="shared" si="45"/>
        <v>15393.04</v>
      </c>
      <c r="GN37">
        <f t="shared" si="46"/>
        <v>15393.04</v>
      </c>
      <c r="GO37">
        <f t="shared" si="47"/>
        <v>0</v>
      </c>
      <c r="GP37">
        <f t="shared" si="48"/>
        <v>0</v>
      </c>
      <c r="GR37">
        <v>0</v>
      </c>
      <c r="GS37">
        <v>3</v>
      </c>
      <c r="GT37">
        <v>0</v>
      </c>
      <c r="GU37" t="s">
        <v>3</v>
      </c>
      <c r="GV37">
        <f t="shared" si="49"/>
        <v>0</v>
      </c>
      <c r="GW37">
        <v>1</v>
      </c>
      <c r="GX37">
        <f t="shared" si="50"/>
        <v>0</v>
      </c>
      <c r="HA37">
        <v>0</v>
      </c>
      <c r="HB37">
        <v>0</v>
      </c>
      <c r="HC37">
        <f t="shared" si="51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55" x14ac:dyDescent="0.2">
      <c r="A38" s="2">
        <v>17</v>
      </c>
      <c r="B38" s="2">
        <v>1</v>
      </c>
      <c r="C38" s="2">
        <f>ROW(SmtRes!A23)</f>
        <v>23</v>
      </c>
      <c r="D38" s="2">
        <f>ROW(EtalonRes!A23)</f>
        <v>23</v>
      </c>
      <c r="E38" s="2" t="s">
        <v>51</v>
      </c>
      <c r="F38" s="2" t="s">
        <v>52</v>
      </c>
      <c r="G38" s="2" t="s">
        <v>53</v>
      </c>
      <c r="H38" s="2" t="s">
        <v>54</v>
      </c>
      <c r="I38" s="2">
        <f>ROUND(1200/100,9)</f>
        <v>12</v>
      </c>
      <c r="J38" s="2">
        <v>0</v>
      </c>
      <c r="K38" s="2">
        <f>ROUND(1200/100,9)</f>
        <v>12</v>
      </c>
      <c r="L38" s="2"/>
      <c r="M38" s="2"/>
      <c r="N38" s="2"/>
      <c r="O38" s="2">
        <f t="shared" si="21"/>
        <v>13795.13</v>
      </c>
      <c r="P38" s="2">
        <f t="shared" si="22"/>
        <v>11247.24</v>
      </c>
      <c r="Q38" s="2">
        <f>(ROUND((ROUND((((ET38*1.25))*AV38*I38),2)*BB38),2)+ROUND((ROUND(((AE38-((EU38*1.25)))*AV38*I38),2)*BS38),2))</f>
        <v>0</v>
      </c>
      <c r="R38" s="2">
        <f t="shared" si="23"/>
        <v>0</v>
      </c>
      <c r="S38" s="2">
        <f t="shared" si="24"/>
        <v>2547.89</v>
      </c>
      <c r="T38" s="2">
        <f t="shared" si="25"/>
        <v>0</v>
      </c>
      <c r="U38" s="2">
        <f t="shared" si="26"/>
        <v>216.65999999999997</v>
      </c>
      <c r="V38" s="2">
        <f t="shared" si="27"/>
        <v>0</v>
      </c>
      <c r="W38" s="2">
        <f t="shared" si="28"/>
        <v>0</v>
      </c>
      <c r="X38" s="2">
        <f t="shared" si="29"/>
        <v>2547.89</v>
      </c>
      <c r="Y38" s="2">
        <f t="shared" si="30"/>
        <v>1630.65</v>
      </c>
      <c r="Z38" s="2"/>
      <c r="AA38" s="2">
        <v>72842451</v>
      </c>
      <c r="AB38" s="2">
        <f t="shared" si="31"/>
        <v>1149.5944999999999</v>
      </c>
      <c r="AC38" s="2">
        <f t="shared" si="32"/>
        <v>937.27</v>
      </c>
      <c r="AD38" s="2">
        <f>ROUND(((((ET38*1.25))-((EU38*1.25)))+AE38),6)</f>
        <v>0</v>
      </c>
      <c r="AE38" s="2">
        <f>ROUND(((EU38*1.25)),6)</f>
        <v>0</v>
      </c>
      <c r="AF38" s="2">
        <f>ROUND(((EV38*1.15)),6)</f>
        <v>212.3245</v>
      </c>
      <c r="AG38" s="2">
        <f t="shared" si="33"/>
        <v>0</v>
      </c>
      <c r="AH38" s="2">
        <f>((EW38*1.15))</f>
        <v>18.054999999999996</v>
      </c>
      <c r="AI38" s="2">
        <f>((EX38*1.25))</f>
        <v>0</v>
      </c>
      <c r="AJ38" s="2">
        <f t="shared" si="34"/>
        <v>0</v>
      </c>
      <c r="AK38" s="2">
        <v>1121.9000000000001</v>
      </c>
      <c r="AL38" s="2">
        <v>937.27</v>
      </c>
      <c r="AM38" s="2">
        <v>0</v>
      </c>
      <c r="AN38" s="2">
        <v>0</v>
      </c>
      <c r="AO38" s="2">
        <v>184.63</v>
      </c>
      <c r="AP38" s="2">
        <v>0</v>
      </c>
      <c r="AQ38" s="2">
        <v>15.7</v>
      </c>
      <c r="AR38" s="2">
        <v>0</v>
      </c>
      <c r="AS38" s="2">
        <v>0</v>
      </c>
      <c r="AT38" s="2">
        <v>100</v>
      </c>
      <c r="AU38" s="2">
        <v>64</v>
      </c>
      <c r="AV38" s="2">
        <v>1</v>
      </c>
      <c r="AW38" s="2">
        <v>1</v>
      </c>
      <c r="AX38" s="2"/>
      <c r="AY38" s="2"/>
      <c r="AZ38" s="2">
        <v>1</v>
      </c>
      <c r="BA38" s="2">
        <v>1</v>
      </c>
      <c r="BB38" s="2">
        <v>1</v>
      </c>
      <c r="BC38" s="2">
        <v>1</v>
      </c>
      <c r="BD38" s="2" t="s">
        <v>3</v>
      </c>
      <c r="BE38" s="2" t="s">
        <v>3</v>
      </c>
      <c r="BF38" s="2" t="s">
        <v>3</v>
      </c>
      <c r="BG38" s="2" t="s">
        <v>3</v>
      </c>
      <c r="BH38" s="2">
        <v>0</v>
      </c>
      <c r="BI38" s="2">
        <v>1</v>
      </c>
      <c r="BJ38" s="2" t="s">
        <v>55</v>
      </c>
      <c r="BK38" s="2"/>
      <c r="BL38" s="2"/>
      <c r="BM38" s="2">
        <v>117</v>
      </c>
      <c r="BN38" s="2">
        <v>0</v>
      </c>
      <c r="BO38" s="2" t="s">
        <v>3</v>
      </c>
      <c r="BP38" s="2">
        <v>0</v>
      </c>
      <c r="BQ38" s="2">
        <v>30</v>
      </c>
      <c r="BR38" s="2">
        <v>0</v>
      </c>
      <c r="BS38" s="2">
        <v>1</v>
      </c>
      <c r="BT38" s="2">
        <v>1</v>
      </c>
      <c r="BU38" s="2">
        <v>1</v>
      </c>
      <c r="BV38" s="2">
        <v>1</v>
      </c>
      <c r="BW38" s="2">
        <v>1</v>
      </c>
      <c r="BX38" s="2">
        <v>1</v>
      </c>
      <c r="BY38" s="2" t="s">
        <v>3</v>
      </c>
      <c r="BZ38" s="2">
        <v>100</v>
      </c>
      <c r="CA38" s="2">
        <v>64</v>
      </c>
      <c r="CB38" s="2" t="s">
        <v>3</v>
      </c>
      <c r="CC38" s="2"/>
      <c r="CD38" s="2"/>
      <c r="CE38" s="2">
        <v>30</v>
      </c>
      <c r="CF38" s="2">
        <v>0</v>
      </c>
      <c r="CG38" s="2">
        <v>0</v>
      </c>
      <c r="CH38" s="2"/>
      <c r="CI38" s="2"/>
      <c r="CJ38" s="2"/>
      <c r="CK38" s="2"/>
      <c r="CL38" s="2"/>
      <c r="CM38" s="2">
        <v>0</v>
      </c>
      <c r="CN38" s="2" t="s">
        <v>3</v>
      </c>
      <c r="CO38" s="2">
        <v>0</v>
      </c>
      <c r="CP38" s="2">
        <f t="shared" si="35"/>
        <v>13795.13</v>
      </c>
      <c r="CQ38" s="2">
        <f t="shared" si="36"/>
        <v>937.27</v>
      </c>
      <c r="CR38" s="2">
        <f>(ROUND((ROUND((((ET38*1.25))*AV38*1),2)*BB38),2)+ROUND((ROUND(((AE38-((EU38*1.25)))*AV38*1),2)*BS38),2))</f>
        <v>0</v>
      </c>
      <c r="CS38" s="2">
        <f t="shared" si="37"/>
        <v>0</v>
      </c>
      <c r="CT38" s="2">
        <f t="shared" si="38"/>
        <v>212.32</v>
      </c>
      <c r="CU38" s="2">
        <f t="shared" si="39"/>
        <v>0</v>
      </c>
      <c r="CV38" s="2">
        <f t="shared" si="40"/>
        <v>18.054999999999996</v>
      </c>
      <c r="CW38" s="2">
        <f t="shared" si="41"/>
        <v>0</v>
      </c>
      <c r="CX38" s="2">
        <f t="shared" si="42"/>
        <v>0</v>
      </c>
      <c r="CY38" s="2">
        <f>((S38*BZ38)/100)</f>
        <v>2547.89</v>
      </c>
      <c r="CZ38" s="2">
        <f>((S38*CA38)/100)</f>
        <v>1630.6496</v>
      </c>
      <c r="DA38" s="2"/>
      <c r="DB38" s="2"/>
      <c r="DC38" s="2" t="s">
        <v>3</v>
      </c>
      <c r="DD38" s="2" t="s">
        <v>3</v>
      </c>
      <c r="DE38" s="2" t="s">
        <v>15</v>
      </c>
      <c r="DF38" s="2" t="s">
        <v>15</v>
      </c>
      <c r="DG38" s="2" t="s">
        <v>16</v>
      </c>
      <c r="DH38" s="2" t="s">
        <v>3</v>
      </c>
      <c r="DI38" s="2" t="s">
        <v>16</v>
      </c>
      <c r="DJ38" s="2" t="s">
        <v>15</v>
      </c>
      <c r="DK38" s="2" t="s">
        <v>3</v>
      </c>
      <c r="DL38" s="2" t="s">
        <v>3</v>
      </c>
      <c r="DM38" s="2" t="s">
        <v>3</v>
      </c>
      <c r="DN38" s="2">
        <v>0</v>
      </c>
      <c r="DO38" s="2">
        <v>0</v>
      </c>
      <c r="DP38" s="2">
        <v>1</v>
      </c>
      <c r="DQ38" s="2">
        <v>1</v>
      </c>
      <c r="DR38" s="2"/>
      <c r="DS38" s="2"/>
      <c r="DT38" s="2"/>
      <c r="DU38" s="2">
        <v>1013</v>
      </c>
      <c r="DV38" s="2" t="s">
        <v>54</v>
      </c>
      <c r="DW38" s="2" t="s">
        <v>54</v>
      </c>
      <c r="DX38" s="2">
        <v>1</v>
      </c>
      <c r="DY38" s="2"/>
      <c r="DZ38" s="2" t="s">
        <v>3</v>
      </c>
      <c r="EA38" s="2" t="s">
        <v>3</v>
      </c>
      <c r="EB38" s="2" t="s">
        <v>3</v>
      </c>
      <c r="EC38" s="2" t="s">
        <v>3</v>
      </c>
      <c r="ED38" s="2"/>
      <c r="EE38" s="2">
        <v>71950859</v>
      </c>
      <c r="EF38" s="2">
        <v>30</v>
      </c>
      <c r="EG38" s="2" t="s">
        <v>32</v>
      </c>
      <c r="EH38" s="2">
        <v>0</v>
      </c>
      <c r="EI38" s="2" t="s">
        <v>3</v>
      </c>
      <c r="EJ38" s="2">
        <v>1</v>
      </c>
      <c r="EK38" s="2">
        <v>117</v>
      </c>
      <c r="EL38" s="2" t="s">
        <v>45</v>
      </c>
      <c r="EM38" s="2" t="s">
        <v>46</v>
      </c>
      <c r="EN38" s="2"/>
      <c r="EO38" s="2" t="s">
        <v>3</v>
      </c>
      <c r="EP38" s="2"/>
      <c r="EQ38" s="2">
        <v>2097152</v>
      </c>
      <c r="ER38" s="2">
        <v>1121.9000000000001</v>
      </c>
      <c r="ES38" s="2">
        <v>937.27</v>
      </c>
      <c r="ET38" s="2">
        <v>0</v>
      </c>
      <c r="EU38" s="2">
        <v>0</v>
      </c>
      <c r="EV38" s="2">
        <v>184.63</v>
      </c>
      <c r="EW38" s="2">
        <v>15.7</v>
      </c>
      <c r="EX38" s="2">
        <v>0</v>
      </c>
      <c r="EY38" s="2">
        <v>0</v>
      </c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>
        <v>0</v>
      </c>
      <c r="FR38" s="2">
        <f t="shared" si="43"/>
        <v>0</v>
      </c>
      <c r="FS38" s="2">
        <v>0</v>
      </c>
      <c r="FT38" s="2"/>
      <c r="FU38" s="2"/>
      <c r="FV38" s="2"/>
      <c r="FW38" s="2"/>
      <c r="FX38" s="2">
        <v>100</v>
      </c>
      <c r="FY38" s="2">
        <v>64</v>
      </c>
      <c r="FZ38" s="2"/>
      <c r="GA38" s="2" t="s">
        <v>3</v>
      </c>
      <c r="GB38" s="2"/>
      <c r="GC38" s="2"/>
      <c r="GD38" s="2">
        <v>0</v>
      </c>
      <c r="GE38" s="2"/>
      <c r="GF38" s="2">
        <v>-2050159959</v>
      </c>
      <c r="GG38" s="2">
        <v>2</v>
      </c>
      <c r="GH38" s="2">
        <v>1</v>
      </c>
      <c r="GI38" s="2">
        <v>-2</v>
      </c>
      <c r="GJ38" s="2">
        <v>0</v>
      </c>
      <c r="GK38" s="2">
        <f>ROUND(R38*(R12)/100,2)</f>
        <v>0</v>
      </c>
      <c r="GL38" s="2">
        <f t="shared" si="44"/>
        <v>0</v>
      </c>
      <c r="GM38" s="2">
        <f t="shared" si="45"/>
        <v>17973.669999999998</v>
      </c>
      <c r="GN38" s="2">
        <f t="shared" si="46"/>
        <v>17973.669999999998</v>
      </c>
      <c r="GO38" s="2">
        <f t="shared" si="47"/>
        <v>0</v>
      </c>
      <c r="GP38" s="2">
        <f t="shared" si="48"/>
        <v>0</v>
      </c>
      <c r="GQ38" s="2"/>
      <c r="GR38" s="2">
        <v>0</v>
      </c>
      <c r="GS38" s="2">
        <v>3</v>
      </c>
      <c r="GT38" s="2">
        <v>0</v>
      </c>
      <c r="GU38" s="2" t="s">
        <v>3</v>
      </c>
      <c r="GV38" s="2">
        <f t="shared" si="49"/>
        <v>0</v>
      </c>
      <c r="GW38" s="2">
        <v>1</v>
      </c>
      <c r="GX38" s="2">
        <f t="shared" si="50"/>
        <v>0</v>
      </c>
      <c r="GY38" s="2"/>
      <c r="GZ38" s="2"/>
      <c r="HA38" s="2">
        <v>0</v>
      </c>
      <c r="HB38" s="2">
        <v>0</v>
      </c>
      <c r="HC38" s="2">
        <f t="shared" si="51"/>
        <v>0</v>
      </c>
      <c r="HD38" s="2"/>
      <c r="HE38" s="2" t="s">
        <v>3</v>
      </c>
      <c r="HF38" s="2" t="s">
        <v>3</v>
      </c>
      <c r="HG38" s="2"/>
      <c r="HH38" s="2"/>
      <c r="HI38" s="2"/>
      <c r="HJ38" s="2"/>
      <c r="HK38" s="2"/>
      <c r="HL38" s="2"/>
      <c r="HM38" s="2" t="s">
        <v>3</v>
      </c>
      <c r="HN38" s="2" t="s">
        <v>3</v>
      </c>
      <c r="HO38" s="2" t="s">
        <v>3</v>
      </c>
      <c r="HP38" s="2" t="s">
        <v>3</v>
      </c>
      <c r="HQ38" s="2" t="s">
        <v>3</v>
      </c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>
        <v>0</v>
      </c>
      <c r="IL38" s="2"/>
      <c r="IM38" s="2"/>
      <c r="IN38" s="2"/>
      <c r="IO38" s="2"/>
      <c r="IP38" s="2"/>
      <c r="IQ38" s="2"/>
      <c r="IR38" s="2"/>
      <c r="IS38" s="2"/>
      <c r="IT38" s="2"/>
      <c r="IU38" s="2"/>
    </row>
    <row r="39" spans="1:255" x14ac:dyDescent="0.2">
      <c r="A39">
        <v>17</v>
      </c>
      <c r="B39">
        <v>1</v>
      </c>
      <c r="C39">
        <f>ROW(SmtRes!A26)</f>
        <v>26</v>
      </c>
      <c r="D39">
        <f>ROW(EtalonRes!A26)</f>
        <v>26</v>
      </c>
      <c r="E39" t="s">
        <v>51</v>
      </c>
      <c r="F39" t="s">
        <v>52</v>
      </c>
      <c r="G39" t="s">
        <v>53</v>
      </c>
      <c r="H39" t="s">
        <v>54</v>
      </c>
      <c r="I39">
        <f>ROUND(1200/100,9)</f>
        <v>12</v>
      </c>
      <c r="J39">
        <v>0</v>
      </c>
      <c r="K39">
        <f>ROUND(1200/100,9)</f>
        <v>12</v>
      </c>
      <c r="O39">
        <f t="shared" si="21"/>
        <v>115708.36</v>
      </c>
      <c r="P39">
        <f t="shared" si="22"/>
        <v>27780.68</v>
      </c>
      <c r="Q39">
        <f>(ROUND((ROUND((((ET39*1.25))*AV39*I39),2)*BB39),2)+ROUND((ROUND(((AE39-((EU39*1.25)))*AV39*I39),2)*BS39),2))</f>
        <v>0</v>
      </c>
      <c r="R39">
        <f t="shared" si="23"/>
        <v>0</v>
      </c>
      <c r="S39">
        <f t="shared" si="24"/>
        <v>87927.679999999993</v>
      </c>
      <c r="T39">
        <f t="shared" si="25"/>
        <v>0</v>
      </c>
      <c r="U39">
        <f t="shared" si="26"/>
        <v>216.65999999999997</v>
      </c>
      <c r="V39">
        <f t="shared" si="27"/>
        <v>0</v>
      </c>
      <c r="W39">
        <f t="shared" si="28"/>
        <v>0</v>
      </c>
      <c r="X39">
        <f t="shared" si="29"/>
        <v>72979.97</v>
      </c>
      <c r="Y39">
        <f t="shared" si="30"/>
        <v>36050.35</v>
      </c>
      <c r="AA39">
        <v>72842452</v>
      </c>
      <c r="AB39">
        <f t="shared" si="31"/>
        <v>1149.5944999999999</v>
      </c>
      <c r="AC39">
        <f t="shared" si="32"/>
        <v>937.27</v>
      </c>
      <c r="AD39">
        <f>ROUND(((((ET39*1.25))-((EU39*1.25)))+AE39),6)</f>
        <v>0</v>
      </c>
      <c r="AE39">
        <f>ROUND(((EU39*1.25)),6)</f>
        <v>0</v>
      </c>
      <c r="AF39">
        <f>ROUND(((EV39*1.15)),6)</f>
        <v>212.3245</v>
      </c>
      <c r="AG39">
        <f t="shared" si="33"/>
        <v>0</v>
      </c>
      <c r="AH39">
        <f>((EW39*1.15))</f>
        <v>18.054999999999996</v>
      </c>
      <c r="AI39">
        <f>((EX39*1.25))</f>
        <v>0</v>
      </c>
      <c r="AJ39">
        <f t="shared" si="34"/>
        <v>0</v>
      </c>
      <c r="AK39">
        <v>1121.9000000000001</v>
      </c>
      <c r="AL39">
        <v>937.27</v>
      </c>
      <c r="AM39">
        <v>0</v>
      </c>
      <c r="AN39">
        <v>0</v>
      </c>
      <c r="AO39">
        <v>184.63</v>
      </c>
      <c r="AP39">
        <v>0</v>
      </c>
      <c r="AQ39">
        <v>15.7</v>
      </c>
      <c r="AR39">
        <v>0</v>
      </c>
      <c r="AS39">
        <v>0</v>
      </c>
      <c r="AT39">
        <v>83</v>
      </c>
      <c r="AU39">
        <v>41</v>
      </c>
      <c r="AV39">
        <v>1</v>
      </c>
      <c r="AW39">
        <v>1</v>
      </c>
      <c r="AZ39">
        <v>1</v>
      </c>
      <c r="BA39">
        <v>34.51</v>
      </c>
      <c r="BB39">
        <v>1</v>
      </c>
      <c r="BC39">
        <v>2.4700000000000002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1</v>
      </c>
      <c r="BJ39" t="s">
        <v>55</v>
      </c>
      <c r="BM39">
        <v>117</v>
      </c>
      <c r="BN39">
        <v>0</v>
      </c>
      <c r="BO39" t="s">
        <v>52</v>
      </c>
      <c r="BP39">
        <v>1</v>
      </c>
      <c r="BQ39">
        <v>30</v>
      </c>
      <c r="BR39">
        <v>0</v>
      </c>
      <c r="BS39">
        <v>34.51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83</v>
      </c>
      <c r="CA39">
        <v>41</v>
      </c>
      <c r="CB39" t="s">
        <v>3</v>
      </c>
      <c r="CE39">
        <v>30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35"/>
        <v>115708.35999999999</v>
      </c>
      <c r="CQ39">
        <f t="shared" si="36"/>
        <v>2315.06</v>
      </c>
      <c r="CR39">
        <f>(ROUND((ROUND((((ET39*1.25))*AV39*1),2)*BB39),2)+ROUND((ROUND(((AE39-((EU39*1.25)))*AV39*1),2)*BS39),2))</f>
        <v>0</v>
      </c>
      <c r="CS39">
        <f t="shared" si="37"/>
        <v>0</v>
      </c>
      <c r="CT39">
        <f t="shared" si="38"/>
        <v>7327.16</v>
      </c>
      <c r="CU39">
        <f t="shared" si="39"/>
        <v>0</v>
      </c>
      <c r="CV39">
        <f t="shared" si="40"/>
        <v>18.054999999999996</v>
      </c>
      <c r="CW39">
        <f t="shared" si="41"/>
        <v>0</v>
      </c>
      <c r="CX39">
        <f t="shared" si="42"/>
        <v>0</v>
      </c>
      <c r="CY39">
        <f>S39*(BZ39/100)</f>
        <v>72979.974399999992</v>
      </c>
      <c r="CZ39">
        <f>S39*(CA39/100)</f>
        <v>36050.348799999992</v>
      </c>
      <c r="DC39" t="s">
        <v>3</v>
      </c>
      <c r="DD39" t="s">
        <v>3</v>
      </c>
      <c r="DE39" t="s">
        <v>15</v>
      </c>
      <c r="DF39" t="s">
        <v>15</v>
      </c>
      <c r="DG39" t="s">
        <v>16</v>
      </c>
      <c r="DH39" t="s">
        <v>3</v>
      </c>
      <c r="DI39" t="s">
        <v>16</v>
      </c>
      <c r="DJ39" t="s">
        <v>15</v>
      </c>
      <c r="DK39" t="s">
        <v>3</v>
      </c>
      <c r="DL39" t="s">
        <v>3</v>
      </c>
      <c r="DM39" t="s">
        <v>3</v>
      </c>
      <c r="DN39">
        <v>100</v>
      </c>
      <c r="DO39">
        <v>64</v>
      </c>
      <c r="DP39">
        <v>1</v>
      </c>
      <c r="DQ39">
        <v>1</v>
      </c>
      <c r="DU39">
        <v>1013</v>
      </c>
      <c r="DV39" t="s">
        <v>54</v>
      </c>
      <c r="DW39" t="s">
        <v>54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71950859</v>
      </c>
      <c r="EF39">
        <v>30</v>
      </c>
      <c r="EG39" t="s">
        <v>32</v>
      </c>
      <c r="EH39">
        <v>0</v>
      </c>
      <c r="EI39" t="s">
        <v>3</v>
      </c>
      <c r="EJ39">
        <v>1</v>
      </c>
      <c r="EK39">
        <v>117</v>
      </c>
      <c r="EL39" t="s">
        <v>45</v>
      </c>
      <c r="EM39" t="s">
        <v>46</v>
      </c>
      <c r="EO39" t="s">
        <v>3</v>
      </c>
      <c r="EQ39">
        <v>2097152</v>
      </c>
      <c r="ER39">
        <v>1121.9000000000001</v>
      </c>
      <c r="ES39">
        <v>937.27</v>
      </c>
      <c r="ET39">
        <v>0</v>
      </c>
      <c r="EU39">
        <v>0</v>
      </c>
      <c r="EV39">
        <v>184.63</v>
      </c>
      <c r="EW39">
        <v>15.7</v>
      </c>
      <c r="EX39">
        <v>0</v>
      </c>
      <c r="EY39">
        <v>0</v>
      </c>
      <c r="FQ39">
        <v>0</v>
      </c>
      <c r="FR39">
        <f t="shared" si="43"/>
        <v>0</v>
      </c>
      <c r="FS39">
        <v>0</v>
      </c>
      <c r="FX39">
        <v>100</v>
      </c>
      <c r="FY39">
        <v>64</v>
      </c>
      <c r="GA39" t="s">
        <v>3</v>
      </c>
      <c r="GD39">
        <v>0</v>
      </c>
      <c r="GF39">
        <v>-2050159959</v>
      </c>
      <c r="GG39">
        <v>2</v>
      </c>
      <c r="GH39">
        <v>1</v>
      </c>
      <c r="GI39">
        <v>2</v>
      </c>
      <c r="GJ39">
        <v>0</v>
      </c>
      <c r="GK39">
        <f>ROUND(R39*(S12)/100,2)</f>
        <v>0</v>
      </c>
      <c r="GL39">
        <f t="shared" si="44"/>
        <v>0</v>
      </c>
      <c r="GM39">
        <f t="shared" si="45"/>
        <v>224738.68</v>
      </c>
      <c r="GN39">
        <f t="shared" si="46"/>
        <v>224738.68</v>
      </c>
      <c r="GO39">
        <f t="shared" si="47"/>
        <v>0</v>
      </c>
      <c r="GP39">
        <f t="shared" si="48"/>
        <v>0</v>
      </c>
      <c r="GR39">
        <v>0</v>
      </c>
      <c r="GS39">
        <v>3</v>
      </c>
      <c r="GT39">
        <v>0</v>
      </c>
      <c r="GU39" t="s">
        <v>3</v>
      </c>
      <c r="GV39">
        <f t="shared" si="49"/>
        <v>0</v>
      </c>
      <c r="GW39">
        <v>1</v>
      </c>
      <c r="GX39">
        <f t="shared" si="50"/>
        <v>0</v>
      </c>
      <c r="HA39">
        <v>0</v>
      </c>
      <c r="HB39">
        <v>0</v>
      </c>
      <c r="HC39">
        <f t="shared" si="51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55" x14ac:dyDescent="0.2">
      <c r="A40" s="2">
        <v>18</v>
      </c>
      <c r="B40" s="2">
        <v>1</v>
      </c>
      <c r="C40" s="2">
        <v>23</v>
      </c>
      <c r="D40" s="2"/>
      <c r="E40" s="2" t="s">
        <v>56</v>
      </c>
      <c r="F40" s="2" t="s">
        <v>57</v>
      </c>
      <c r="G40" s="2" t="s">
        <v>58</v>
      </c>
      <c r="H40" s="2" t="s">
        <v>59</v>
      </c>
      <c r="I40" s="2">
        <f>I38*J40</f>
        <v>1260</v>
      </c>
      <c r="J40" s="2">
        <v>105</v>
      </c>
      <c r="K40" s="2">
        <v>105</v>
      </c>
      <c r="L40" s="2"/>
      <c r="M40" s="2"/>
      <c r="N40" s="2"/>
      <c r="O40" s="2">
        <f t="shared" si="21"/>
        <v>11806.2</v>
      </c>
      <c r="P40" s="2">
        <f t="shared" si="22"/>
        <v>11806.2</v>
      </c>
      <c r="Q40" s="2">
        <f>(ROUND((ROUND(((ET40)*AV40*I40),2)*BB40),2)+ROUND((ROUND(((AE40-(EU40))*AV40*I40),2)*BS40),2))</f>
        <v>0</v>
      </c>
      <c r="R40" s="2">
        <f t="shared" si="23"/>
        <v>0</v>
      </c>
      <c r="S40" s="2">
        <f t="shared" si="24"/>
        <v>0</v>
      </c>
      <c r="T40" s="2">
        <f t="shared" si="25"/>
        <v>0</v>
      </c>
      <c r="U40" s="2">
        <f t="shared" si="26"/>
        <v>0</v>
      </c>
      <c r="V40" s="2">
        <f t="shared" si="27"/>
        <v>0</v>
      </c>
      <c r="W40" s="2">
        <f t="shared" si="28"/>
        <v>0</v>
      </c>
      <c r="X40" s="2">
        <f t="shared" si="29"/>
        <v>0</v>
      </c>
      <c r="Y40" s="2">
        <f t="shared" si="30"/>
        <v>0</v>
      </c>
      <c r="Z40" s="2"/>
      <c r="AA40" s="2">
        <v>72842451</v>
      </c>
      <c r="AB40" s="2">
        <f t="shared" si="31"/>
        <v>9.3699999999999992</v>
      </c>
      <c r="AC40" s="2">
        <f t="shared" si="32"/>
        <v>9.3699999999999992</v>
      </c>
      <c r="AD40" s="2">
        <f>ROUND((((ET40)-(EU40))+AE40),6)</f>
        <v>0</v>
      </c>
      <c r="AE40" s="2">
        <f>ROUND((EU40),6)</f>
        <v>0</v>
      </c>
      <c r="AF40" s="2">
        <f>ROUND((EV40),6)</f>
        <v>0</v>
      </c>
      <c r="AG40" s="2">
        <f t="shared" si="33"/>
        <v>0</v>
      </c>
      <c r="AH40" s="2">
        <f>(EW40)</f>
        <v>0</v>
      </c>
      <c r="AI40" s="2">
        <f>(EX40)</f>
        <v>0</v>
      </c>
      <c r="AJ40" s="2">
        <f t="shared" si="34"/>
        <v>0</v>
      </c>
      <c r="AK40" s="2">
        <v>9.3699999999999992</v>
      </c>
      <c r="AL40" s="2">
        <v>9.3699999999999992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100</v>
      </c>
      <c r="AU40" s="2">
        <v>64</v>
      </c>
      <c r="AV40" s="2">
        <v>1</v>
      </c>
      <c r="AW40" s="2">
        <v>1</v>
      </c>
      <c r="AX40" s="2"/>
      <c r="AY40" s="2"/>
      <c r="AZ40" s="2">
        <v>1</v>
      </c>
      <c r="BA40" s="2">
        <v>1</v>
      </c>
      <c r="BB40" s="2">
        <v>1</v>
      </c>
      <c r="BC40" s="2">
        <v>1</v>
      </c>
      <c r="BD40" s="2" t="s">
        <v>3</v>
      </c>
      <c r="BE40" s="2" t="s">
        <v>3</v>
      </c>
      <c r="BF40" s="2" t="s">
        <v>3</v>
      </c>
      <c r="BG40" s="2" t="s">
        <v>3</v>
      </c>
      <c r="BH40" s="2">
        <v>3</v>
      </c>
      <c r="BI40" s="2">
        <v>1</v>
      </c>
      <c r="BJ40" s="2" t="s">
        <v>60</v>
      </c>
      <c r="BK40" s="2"/>
      <c r="BL40" s="2"/>
      <c r="BM40" s="2">
        <v>117</v>
      </c>
      <c r="BN40" s="2">
        <v>0</v>
      </c>
      <c r="BO40" s="2" t="s">
        <v>3</v>
      </c>
      <c r="BP40" s="2">
        <v>0</v>
      </c>
      <c r="BQ40" s="2">
        <v>30</v>
      </c>
      <c r="BR40" s="2">
        <v>0</v>
      </c>
      <c r="BS40" s="2">
        <v>1</v>
      </c>
      <c r="BT40" s="2">
        <v>1</v>
      </c>
      <c r="BU40" s="2">
        <v>1</v>
      </c>
      <c r="BV40" s="2">
        <v>1</v>
      </c>
      <c r="BW40" s="2">
        <v>1</v>
      </c>
      <c r="BX40" s="2">
        <v>1</v>
      </c>
      <c r="BY40" s="2" t="s">
        <v>3</v>
      </c>
      <c r="BZ40" s="2">
        <v>100</v>
      </c>
      <c r="CA40" s="2">
        <v>64</v>
      </c>
      <c r="CB40" s="2" t="s">
        <v>3</v>
      </c>
      <c r="CC40" s="2"/>
      <c r="CD40" s="2"/>
      <c r="CE40" s="2">
        <v>30</v>
      </c>
      <c r="CF40" s="2">
        <v>0</v>
      </c>
      <c r="CG40" s="2">
        <v>0</v>
      </c>
      <c r="CH40" s="2"/>
      <c r="CI40" s="2"/>
      <c r="CJ40" s="2"/>
      <c r="CK40" s="2"/>
      <c r="CL40" s="2"/>
      <c r="CM40" s="2">
        <v>0</v>
      </c>
      <c r="CN40" s="2" t="s">
        <v>3</v>
      </c>
      <c r="CO40" s="2">
        <v>0</v>
      </c>
      <c r="CP40" s="2">
        <f t="shared" si="35"/>
        <v>11806.2</v>
      </c>
      <c r="CQ40" s="2">
        <f t="shared" si="36"/>
        <v>9.3699999999999992</v>
      </c>
      <c r="CR40" s="2">
        <f>(ROUND((ROUND(((ET40)*AV40*1),2)*BB40),2)+ROUND((ROUND(((AE40-(EU40))*AV40*1),2)*BS40),2))</f>
        <v>0</v>
      </c>
      <c r="CS40" s="2">
        <f t="shared" si="37"/>
        <v>0</v>
      </c>
      <c r="CT40" s="2">
        <f t="shared" si="38"/>
        <v>0</v>
      </c>
      <c r="CU40" s="2">
        <f t="shared" si="39"/>
        <v>0</v>
      </c>
      <c r="CV40" s="2">
        <f t="shared" si="40"/>
        <v>0</v>
      </c>
      <c r="CW40" s="2">
        <f t="shared" si="41"/>
        <v>0</v>
      </c>
      <c r="CX40" s="2">
        <f t="shared" si="42"/>
        <v>0</v>
      </c>
      <c r="CY40" s="2">
        <f>((S40*BZ40)/100)</f>
        <v>0</v>
      </c>
      <c r="CZ40" s="2">
        <f>((S40*CA40)/100)</f>
        <v>0</v>
      </c>
      <c r="DA40" s="2"/>
      <c r="DB40" s="2"/>
      <c r="DC40" s="2" t="s">
        <v>3</v>
      </c>
      <c r="DD40" s="2" t="s">
        <v>3</v>
      </c>
      <c r="DE40" s="2" t="s">
        <v>3</v>
      </c>
      <c r="DF40" s="2" t="s">
        <v>3</v>
      </c>
      <c r="DG40" s="2" t="s">
        <v>3</v>
      </c>
      <c r="DH40" s="2" t="s">
        <v>3</v>
      </c>
      <c r="DI40" s="2" t="s">
        <v>3</v>
      </c>
      <c r="DJ40" s="2" t="s">
        <v>3</v>
      </c>
      <c r="DK40" s="2" t="s">
        <v>3</v>
      </c>
      <c r="DL40" s="2" t="s">
        <v>3</v>
      </c>
      <c r="DM40" s="2" t="s">
        <v>3</v>
      </c>
      <c r="DN40" s="2">
        <v>0</v>
      </c>
      <c r="DO40" s="2">
        <v>0</v>
      </c>
      <c r="DP40" s="2">
        <v>1</v>
      </c>
      <c r="DQ40" s="2">
        <v>1</v>
      </c>
      <c r="DR40" s="2"/>
      <c r="DS40" s="2"/>
      <c r="DT40" s="2"/>
      <c r="DU40" s="2">
        <v>1005</v>
      </c>
      <c r="DV40" s="2" t="s">
        <v>59</v>
      </c>
      <c r="DW40" s="2" t="s">
        <v>59</v>
      </c>
      <c r="DX40" s="2">
        <v>1</v>
      </c>
      <c r="DY40" s="2"/>
      <c r="DZ40" s="2" t="s">
        <v>3</v>
      </c>
      <c r="EA40" s="2" t="s">
        <v>3</v>
      </c>
      <c r="EB40" s="2" t="s">
        <v>3</v>
      </c>
      <c r="EC40" s="2" t="s">
        <v>3</v>
      </c>
      <c r="ED40" s="2"/>
      <c r="EE40" s="2">
        <v>71950859</v>
      </c>
      <c r="EF40" s="2">
        <v>30</v>
      </c>
      <c r="EG40" s="2" t="s">
        <v>32</v>
      </c>
      <c r="EH40" s="2">
        <v>0</v>
      </c>
      <c r="EI40" s="2" t="s">
        <v>3</v>
      </c>
      <c r="EJ40" s="2">
        <v>1</v>
      </c>
      <c r="EK40" s="2">
        <v>117</v>
      </c>
      <c r="EL40" s="2" t="s">
        <v>45</v>
      </c>
      <c r="EM40" s="2" t="s">
        <v>46</v>
      </c>
      <c r="EN40" s="2"/>
      <c r="EO40" s="2" t="s">
        <v>3</v>
      </c>
      <c r="EP40" s="2"/>
      <c r="EQ40" s="2">
        <v>1310720</v>
      </c>
      <c r="ER40" s="2">
        <v>9.3699999999999992</v>
      </c>
      <c r="ES40" s="2">
        <v>9.3699999999999992</v>
      </c>
      <c r="ET40" s="2">
        <v>0</v>
      </c>
      <c r="EU40" s="2">
        <v>0</v>
      </c>
      <c r="EV40" s="2">
        <v>0</v>
      </c>
      <c r="EW40" s="2">
        <v>0</v>
      </c>
      <c r="EX40" s="2">
        <v>0</v>
      </c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>
        <v>0</v>
      </c>
      <c r="FR40" s="2">
        <f t="shared" si="43"/>
        <v>0</v>
      </c>
      <c r="FS40" s="2">
        <v>0</v>
      </c>
      <c r="FT40" s="2"/>
      <c r="FU40" s="2"/>
      <c r="FV40" s="2"/>
      <c r="FW40" s="2"/>
      <c r="FX40" s="2">
        <v>100</v>
      </c>
      <c r="FY40" s="2">
        <v>64</v>
      </c>
      <c r="FZ40" s="2"/>
      <c r="GA40" s="2" t="s">
        <v>3</v>
      </c>
      <c r="GB40" s="2"/>
      <c r="GC40" s="2"/>
      <c r="GD40" s="2">
        <v>0</v>
      </c>
      <c r="GE40" s="2"/>
      <c r="GF40" s="2">
        <v>602453977</v>
      </c>
      <c r="GG40" s="2">
        <v>2</v>
      </c>
      <c r="GH40" s="2">
        <v>1</v>
      </c>
      <c r="GI40" s="2">
        <v>-2</v>
      </c>
      <c r="GJ40" s="2">
        <v>0</v>
      </c>
      <c r="GK40" s="2">
        <f>ROUND(R40*(R12)/100,2)</f>
        <v>0</v>
      </c>
      <c r="GL40" s="2">
        <f t="shared" si="44"/>
        <v>0</v>
      </c>
      <c r="GM40" s="2">
        <f t="shared" si="45"/>
        <v>11806.2</v>
      </c>
      <c r="GN40" s="2">
        <f t="shared" si="46"/>
        <v>11806.2</v>
      </c>
      <c r="GO40" s="2">
        <f t="shared" si="47"/>
        <v>0</v>
      </c>
      <c r="GP40" s="2">
        <f t="shared" si="48"/>
        <v>0</v>
      </c>
      <c r="GQ40" s="2"/>
      <c r="GR40" s="2">
        <v>0</v>
      </c>
      <c r="GS40" s="2">
        <v>3</v>
      </c>
      <c r="GT40" s="2">
        <v>0</v>
      </c>
      <c r="GU40" s="2" t="s">
        <v>3</v>
      </c>
      <c r="GV40" s="2">
        <f t="shared" si="49"/>
        <v>0</v>
      </c>
      <c r="GW40" s="2">
        <v>1</v>
      </c>
      <c r="GX40" s="2">
        <f t="shared" si="50"/>
        <v>0</v>
      </c>
      <c r="GY40" s="2"/>
      <c r="GZ40" s="2"/>
      <c r="HA40" s="2">
        <v>0</v>
      </c>
      <c r="HB40" s="2">
        <v>0</v>
      </c>
      <c r="HC40" s="2">
        <f t="shared" si="51"/>
        <v>0</v>
      </c>
      <c r="HD40" s="2"/>
      <c r="HE40" s="2" t="s">
        <v>3</v>
      </c>
      <c r="HF40" s="2" t="s">
        <v>3</v>
      </c>
      <c r="HG40" s="2"/>
      <c r="HH40" s="2"/>
      <c r="HI40" s="2"/>
      <c r="HJ40" s="2"/>
      <c r="HK40" s="2"/>
      <c r="HL40" s="2"/>
      <c r="HM40" s="2" t="s">
        <v>3</v>
      </c>
      <c r="HN40" s="2" t="s">
        <v>3</v>
      </c>
      <c r="HO40" s="2" t="s">
        <v>3</v>
      </c>
      <c r="HP40" s="2" t="s">
        <v>3</v>
      </c>
      <c r="HQ40" s="2" t="s">
        <v>3</v>
      </c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>
        <v>0</v>
      </c>
      <c r="IL40" s="2"/>
      <c r="IM40" s="2"/>
      <c r="IN40" s="2"/>
      <c r="IO40" s="2"/>
      <c r="IP40" s="2"/>
      <c r="IQ40" s="2"/>
      <c r="IR40" s="2"/>
      <c r="IS40" s="2"/>
      <c r="IT40" s="2"/>
      <c r="IU40" s="2"/>
    </row>
    <row r="41" spans="1:255" x14ac:dyDescent="0.2">
      <c r="A41">
        <v>18</v>
      </c>
      <c r="B41">
        <v>1</v>
      </c>
      <c r="C41">
        <v>26</v>
      </c>
      <c r="E41" t="s">
        <v>56</v>
      </c>
      <c r="F41" t="s">
        <v>57</v>
      </c>
      <c r="G41" t="s">
        <v>58</v>
      </c>
      <c r="H41" t="s">
        <v>59</v>
      </c>
      <c r="I41">
        <f>I39*J41</f>
        <v>1260</v>
      </c>
      <c r="J41">
        <v>105</v>
      </c>
      <c r="K41">
        <v>105</v>
      </c>
      <c r="O41">
        <f t="shared" si="21"/>
        <v>62572.86</v>
      </c>
      <c r="P41">
        <f t="shared" si="22"/>
        <v>62572.86</v>
      </c>
      <c r="Q41">
        <f>(ROUND((ROUND(((ET41)*AV41*I41),2)*BB41),2)+ROUND((ROUND(((AE41-(EU41))*AV41*I41),2)*BS41),2))</f>
        <v>0</v>
      </c>
      <c r="R41">
        <f t="shared" si="23"/>
        <v>0</v>
      </c>
      <c r="S41">
        <f t="shared" si="24"/>
        <v>0</v>
      </c>
      <c r="T41">
        <f t="shared" si="25"/>
        <v>0</v>
      </c>
      <c r="U41">
        <f t="shared" si="26"/>
        <v>0</v>
      </c>
      <c r="V41">
        <f t="shared" si="27"/>
        <v>0</v>
      </c>
      <c r="W41">
        <f t="shared" si="28"/>
        <v>0</v>
      </c>
      <c r="X41">
        <f t="shared" si="29"/>
        <v>0</v>
      </c>
      <c r="Y41">
        <f t="shared" si="30"/>
        <v>0</v>
      </c>
      <c r="AA41">
        <v>72842452</v>
      </c>
      <c r="AB41">
        <f t="shared" si="31"/>
        <v>9.3699999999999992</v>
      </c>
      <c r="AC41">
        <f t="shared" si="32"/>
        <v>9.3699999999999992</v>
      </c>
      <c r="AD41">
        <f>ROUND((((ET41)-(EU41))+AE41),6)</f>
        <v>0</v>
      </c>
      <c r="AE41">
        <f>ROUND((EU41),6)</f>
        <v>0</v>
      </c>
      <c r="AF41">
        <f>ROUND((EV41),6)</f>
        <v>0</v>
      </c>
      <c r="AG41">
        <f t="shared" si="33"/>
        <v>0</v>
      </c>
      <c r="AH41">
        <f>(EW41)</f>
        <v>0</v>
      </c>
      <c r="AI41">
        <f>(EX41)</f>
        <v>0</v>
      </c>
      <c r="AJ41">
        <f t="shared" si="34"/>
        <v>0</v>
      </c>
      <c r="AK41">
        <v>9.3699999999999992</v>
      </c>
      <c r="AL41">
        <v>9.3699999999999992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5.3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1</v>
      </c>
      <c r="BJ41" t="s">
        <v>60</v>
      </c>
      <c r="BM41">
        <v>117</v>
      </c>
      <c r="BN41">
        <v>0</v>
      </c>
      <c r="BO41" t="s">
        <v>57</v>
      </c>
      <c r="BP41">
        <v>1</v>
      </c>
      <c r="BQ41">
        <v>30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0</v>
      </c>
      <c r="CA41">
        <v>0</v>
      </c>
      <c r="CB41" t="s">
        <v>3</v>
      </c>
      <c r="CE41">
        <v>30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35"/>
        <v>62572.86</v>
      </c>
      <c r="CQ41">
        <f t="shared" si="36"/>
        <v>49.66</v>
      </c>
      <c r="CR41">
        <f>(ROUND((ROUND(((ET41)*AV41*1),2)*BB41),2)+ROUND((ROUND(((AE41-(EU41))*AV41*1),2)*BS41),2))</f>
        <v>0</v>
      </c>
      <c r="CS41">
        <f t="shared" si="37"/>
        <v>0</v>
      </c>
      <c r="CT41">
        <f t="shared" si="38"/>
        <v>0</v>
      </c>
      <c r="CU41">
        <f t="shared" si="39"/>
        <v>0</v>
      </c>
      <c r="CV41">
        <f t="shared" si="40"/>
        <v>0</v>
      </c>
      <c r="CW41">
        <f t="shared" si="41"/>
        <v>0</v>
      </c>
      <c r="CX41">
        <f t="shared" si="42"/>
        <v>0</v>
      </c>
      <c r="CY41">
        <f>S41*(BZ41/100)</f>
        <v>0</v>
      </c>
      <c r="CZ41">
        <f>S41*(CA41/100)</f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100</v>
      </c>
      <c r="DO41">
        <v>64</v>
      </c>
      <c r="DP41">
        <v>1</v>
      </c>
      <c r="DQ41">
        <v>1</v>
      </c>
      <c r="DU41">
        <v>1005</v>
      </c>
      <c r="DV41" t="s">
        <v>59</v>
      </c>
      <c r="DW41" t="s">
        <v>59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71950859</v>
      </c>
      <c r="EF41">
        <v>30</v>
      </c>
      <c r="EG41" t="s">
        <v>32</v>
      </c>
      <c r="EH41">
        <v>0</v>
      </c>
      <c r="EI41" t="s">
        <v>3</v>
      </c>
      <c r="EJ41">
        <v>1</v>
      </c>
      <c r="EK41">
        <v>117</v>
      </c>
      <c r="EL41" t="s">
        <v>45</v>
      </c>
      <c r="EM41" t="s">
        <v>46</v>
      </c>
      <c r="EO41" t="s">
        <v>3</v>
      </c>
      <c r="EQ41">
        <v>1310720</v>
      </c>
      <c r="ER41">
        <v>9.3699999999999992</v>
      </c>
      <c r="ES41">
        <v>9.3699999999999992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43"/>
        <v>0</v>
      </c>
      <c r="FS41">
        <v>0</v>
      </c>
      <c r="FX41">
        <v>100</v>
      </c>
      <c r="FY41">
        <v>64</v>
      </c>
      <c r="GA41" t="s">
        <v>3</v>
      </c>
      <c r="GD41">
        <v>0</v>
      </c>
      <c r="GF41">
        <v>602453977</v>
      </c>
      <c r="GG41">
        <v>2</v>
      </c>
      <c r="GH41">
        <v>1</v>
      </c>
      <c r="GI41">
        <v>2</v>
      </c>
      <c r="GJ41">
        <v>0</v>
      </c>
      <c r="GK41">
        <f>ROUND(R41*(S12)/100,2)</f>
        <v>0</v>
      </c>
      <c r="GL41">
        <f t="shared" si="44"/>
        <v>0</v>
      </c>
      <c r="GM41">
        <f t="shared" si="45"/>
        <v>62572.86</v>
      </c>
      <c r="GN41">
        <f t="shared" si="46"/>
        <v>62572.86</v>
      </c>
      <c r="GO41">
        <f t="shared" si="47"/>
        <v>0</v>
      </c>
      <c r="GP41">
        <f t="shared" si="48"/>
        <v>0</v>
      </c>
      <c r="GR41">
        <v>0</v>
      </c>
      <c r="GS41">
        <v>3</v>
      </c>
      <c r="GT41">
        <v>0</v>
      </c>
      <c r="GU41" t="s">
        <v>3</v>
      </c>
      <c r="GV41">
        <f t="shared" si="49"/>
        <v>0</v>
      </c>
      <c r="GW41">
        <v>1</v>
      </c>
      <c r="GX41">
        <f t="shared" si="50"/>
        <v>0</v>
      </c>
      <c r="HA41">
        <v>0</v>
      </c>
      <c r="HB41">
        <v>0</v>
      </c>
      <c r="HC41">
        <f t="shared" si="51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55" x14ac:dyDescent="0.2">
      <c r="A42" s="2">
        <v>17</v>
      </c>
      <c r="B42" s="2">
        <v>1</v>
      </c>
      <c r="C42" s="2">
        <f>ROW(SmtRes!A33)</f>
        <v>33</v>
      </c>
      <c r="D42" s="2">
        <f>ROW(EtalonRes!A33)</f>
        <v>33</v>
      </c>
      <c r="E42" s="2" t="s">
        <v>61</v>
      </c>
      <c r="F42" s="2" t="s">
        <v>62</v>
      </c>
      <c r="G42" s="2" t="s">
        <v>63</v>
      </c>
      <c r="H42" s="2" t="s">
        <v>30</v>
      </c>
      <c r="I42" s="2">
        <f>ROUND(1200/100,9)</f>
        <v>12</v>
      </c>
      <c r="J42" s="2">
        <v>0</v>
      </c>
      <c r="K42" s="2">
        <f>ROUND(1200/100,9)</f>
        <v>12</v>
      </c>
      <c r="L42" s="2"/>
      <c r="M42" s="2"/>
      <c r="N42" s="2"/>
      <c r="O42" s="2">
        <f t="shared" si="21"/>
        <v>16675.82</v>
      </c>
      <c r="P42" s="2">
        <f t="shared" si="22"/>
        <v>9593.8799999999992</v>
      </c>
      <c r="Q42" s="2">
        <f>(ROUND((ROUND((((ET42*1.25))*AV42*I42),2)*BB42),2)+ROUND((ROUND(((AE42-((EU42*1.25)))*AV42*I42),2)*BS42),2))</f>
        <v>187.05</v>
      </c>
      <c r="R42" s="2">
        <f t="shared" si="23"/>
        <v>28.35</v>
      </c>
      <c r="S42" s="2">
        <f t="shared" si="24"/>
        <v>6894.89</v>
      </c>
      <c r="T42" s="2">
        <f t="shared" si="25"/>
        <v>0</v>
      </c>
      <c r="U42" s="2">
        <f t="shared" si="26"/>
        <v>601.12800000000004</v>
      </c>
      <c r="V42" s="2">
        <f t="shared" si="27"/>
        <v>0</v>
      </c>
      <c r="W42" s="2">
        <f t="shared" si="28"/>
        <v>0</v>
      </c>
      <c r="X42" s="2">
        <f t="shared" si="29"/>
        <v>6894.89</v>
      </c>
      <c r="Y42" s="2">
        <f t="shared" si="30"/>
        <v>4412.7299999999996</v>
      </c>
      <c r="Z42" s="2"/>
      <c r="AA42" s="2">
        <v>72842451</v>
      </c>
      <c r="AB42" s="2">
        <f t="shared" si="31"/>
        <v>1389.652</v>
      </c>
      <c r="AC42" s="2">
        <f t="shared" si="32"/>
        <v>799.49</v>
      </c>
      <c r="AD42" s="2">
        <f>ROUND(((((ET42*1.25))-((EU42*1.25)))+AE42),6)</f>
        <v>15.5875</v>
      </c>
      <c r="AE42" s="2">
        <f>ROUND(((EU42*1.25)),6)</f>
        <v>2.3624999999999998</v>
      </c>
      <c r="AF42" s="2">
        <f>ROUND(((EV42*1.15)),6)</f>
        <v>574.57449999999994</v>
      </c>
      <c r="AG42" s="2">
        <f t="shared" si="33"/>
        <v>0</v>
      </c>
      <c r="AH42" s="2">
        <f>((EW42*1.15))</f>
        <v>50.094000000000001</v>
      </c>
      <c r="AI42" s="2">
        <f>((EX42*1.25))</f>
        <v>0</v>
      </c>
      <c r="AJ42" s="2">
        <f t="shared" si="34"/>
        <v>0</v>
      </c>
      <c r="AK42" s="2">
        <v>1311.59</v>
      </c>
      <c r="AL42" s="2">
        <v>799.49</v>
      </c>
      <c r="AM42" s="2">
        <v>12.47</v>
      </c>
      <c r="AN42" s="2">
        <v>1.89</v>
      </c>
      <c r="AO42" s="2">
        <v>499.63</v>
      </c>
      <c r="AP42" s="2">
        <v>0</v>
      </c>
      <c r="AQ42" s="2">
        <v>43.56</v>
      </c>
      <c r="AR42" s="2">
        <v>0</v>
      </c>
      <c r="AS42" s="2">
        <v>0</v>
      </c>
      <c r="AT42" s="2">
        <v>100</v>
      </c>
      <c r="AU42" s="2">
        <v>64</v>
      </c>
      <c r="AV42" s="2">
        <v>1</v>
      </c>
      <c r="AW42" s="2">
        <v>1</v>
      </c>
      <c r="AX42" s="2"/>
      <c r="AY42" s="2"/>
      <c r="AZ42" s="2">
        <v>1</v>
      </c>
      <c r="BA42" s="2">
        <v>1</v>
      </c>
      <c r="BB42" s="2">
        <v>1</v>
      </c>
      <c r="BC42" s="2">
        <v>1</v>
      </c>
      <c r="BD42" s="2" t="s">
        <v>3</v>
      </c>
      <c r="BE42" s="2" t="s">
        <v>3</v>
      </c>
      <c r="BF42" s="2" t="s">
        <v>3</v>
      </c>
      <c r="BG42" s="2" t="s">
        <v>3</v>
      </c>
      <c r="BH42" s="2">
        <v>0</v>
      </c>
      <c r="BI42" s="2">
        <v>1</v>
      </c>
      <c r="BJ42" s="2" t="s">
        <v>64</v>
      </c>
      <c r="BK42" s="2"/>
      <c r="BL42" s="2"/>
      <c r="BM42" s="2">
        <v>2087</v>
      </c>
      <c r="BN42" s="2">
        <v>0</v>
      </c>
      <c r="BO42" s="2" t="s">
        <v>3</v>
      </c>
      <c r="BP42" s="2">
        <v>0</v>
      </c>
      <c r="BQ42" s="2">
        <v>30</v>
      </c>
      <c r="BR42" s="2">
        <v>0</v>
      </c>
      <c r="BS42" s="2">
        <v>1</v>
      </c>
      <c r="BT42" s="2">
        <v>1</v>
      </c>
      <c r="BU42" s="2">
        <v>1</v>
      </c>
      <c r="BV42" s="2">
        <v>1</v>
      </c>
      <c r="BW42" s="2">
        <v>1</v>
      </c>
      <c r="BX42" s="2">
        <v>1</v>
      </c>
      <c r="BY42" s="2" t="s">
        <v>3</v>
      </c>
      <c r="BZ42" s="2">
        <v>100</v>
      </c>
      <c r="CA42" s="2">
        <v>64</v>
      </c>
      <c r="CB42" s="2" t="s">
        <v>3</v>
      </c>
      <c r="CC42" s="2"/>
      <c r="CD42" s="2"/>
      <c r="CE42" s="2">
        <v>30</v>
      </c>
      <c r="CF42" s="2">
        <v>0</v>
      </c>
      <c r="CG42" s="2">
        <v>0</v>
      </c>
      <c r="CH42" s="2"/>
      <c r="CI42" s="2"/>
      <c r="CJ42" s="2"/>
      <c r="CK42" s="2"/>
      <c r="CL42" s="2"/>
      <c r="CM42" s="2">
        <v>0</v>
      </c>
      <c r="CN42" s="2" t="s">
        <v>3</v>
      </c>
      <c r="CO42" s="2">
        <v>0</v>
      </c>
      <c r="CP42" s="2">
        <f t="shared" si="35"/>
        <v>16675.82</v>
      </c>
      <c r="CQ42" s="2">
        <f t="shared" si="36"/>
        <v>799.49</v>
      </c>
      <c r="CR42" s="2">
        <f>(ROUND((ROUND((((ET42*1.25))*AV42*1),2)*BB42),2)+ROUND((ROUND(((AE42-((EU42*1.25)))*AV42*1),2)*BS42),2))</f>
        <v>15.59</v>
      </c>
      <c r="CS42" s="2">
        <f t="shared" si="37"/>
        <v>2.36</v>
      </c>
      <c r="CT42" s="2">
        <f t="shared" si="38"/>
        <v>574.57000000000005</v>
      </c>
      <c r="CU42" s="2">
        <f t="shared" si="39"/>
        <v>0</v>
      </c>
      <c r="CV42" s="2">
        <f t="shared" si="40"/>
        <v>50.094000000000001</v>
      </c>
      <c r="CW42" s="2">
        <f t="shared" si="41"/>
        <v>0</v>
      </c>
      <c r="CX42" s="2">
        <f t="shared" si="42"/>
        <v>0</v>
      </c>
      <c r="CY42" s="2">
        <f>((S42*BZ42)/100)</f>
        <v>6894.89</v>
      </c>
      <c r="CZ42" s="2">
        <f>((S42*CA42)/100)</f>
        <v>4412.7296000000006</v>
      </c>
      <c r="DA42" s="2"/>
      <c r="DB42" s="2"/>
      <c r="DC42" s="2" t="s">
        <v>3</v>
      </c>
      <c r="DD42" s="2" t="s">
        <v>3</v>
      </c>
      <c r="DE42" s="2" t="s">
        <v>15</v>
      </c>
      <c r="DF42" s="2" t="s">
        <v>15</v>
      </c>
      <c r="DG42" s="2" t="s">
        <v>16</v>
      </c>
      <c r="DH42" s="2" t="s">
        <v>3</v>
      </c>
      <c r="DI42" s="2" t="s">
        <v>16</v>
      </c>
      <c r="DJ42" s="2" t="s">
        <v>15</v>
      </c>
      <c r="DK42" s="2" t="s">
        <v>3</v>
      </c>
      <c r="DL42" s="2" t="s">
        <v>3</v>
      </c>
      <c r="DM42" s="2" t="s">
        <v>3</v>
      </c>
      <c r="DN42" s="2">
        <v>0</v>
      </c>
      <c r="DO42" s="2">
        <v>0</v>
      </c>
      <c r="DP42" s="2">
        <v>1</v>
      </c>
      <c r="DQ42" s="2">
        <v>1</v>
      </c>
      <c r="DR42" s="2"/>
      <c r="DS42" s="2"/>
      <c r="DT42" s="2"/>
      <c r="DU42" s="2">
        <v>1005</v>
      </c>
      <c r="DV42" s="2" t="s">
        <v>30</v>
      </c>
      <c r="DW42" s="2" t="s">
        <v>30</v>
      </c>
      <c r="DX42" s="2">
        <v>100</v>
      </c>
      <c r="DY42" s="2"/>
      <c r="DZ42" s="2" t="s">
        <v>3</v>
      </c>
      <c r="EA42" s="2" t="s">
        <v>3</v>
      </c>
      <c r="EB42" s="2" t="s">
        <v>3</v>
      </c>
      <c r="EC42" s="2" t="s">
        <v>3</v>
      </c>
      <c r="ED42" s="2"/>
      <c r="EE42" s="2">
        <v>71952861</v>
      </c>
      <c r="EF42" s="2">
        <v>30</v>
      </c>
      <c r="EG42" s="2" t="s">
        <v>32</v>
      </c>
      <c r="EH42" s="2">
        <v>0</v>
      </c>
      <c r="EI42" s="2" t="s">
        <v>3</v>
      </c>
      <c r="EJ42" s="2">
        <v>1</v>
      </c>
      <c r="EK42" s="2">
        <v>2087</v>
      </c>
      <c r="EL42" s="2" t="s">
        <v>65</v>
      </c>
      <c r="EM42" s="2" t="s">
        <v>66</v>
      </c>
      <c r="EN42" s="2"/>
      <c r="EO42" s="2" t="s">
        <v>3</v>
      </c>
      <c r="EP42" s="2"/>
      <c r="EQ42" s="2">
        <v>2097152</v>
      </c>
      <c r="ER42" s="2">
        <v>1311.59</v>
      </c>
      <c r="ES42" s="2">
        <v>799.49</v>
      </c>
      <c r="ET42" s="2">
        <v>12.47</v>
      </c>
      <c r="EU42" s="2">
        <v>1.89</v>
      </c>
      <c r="EV42" s="2">
        <v>499.63</v>
      </c>
      <c r="EW42" s="2">
        <v>43.56</v>
      </c>
      <c r="EX42" s="2">
        <v>0</v>
      </c>
      <c r="EY42" s="2">
        <v>0</v>
      </c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>
        <v>0</v>
      </c>
      <c r="FR42" s="2">
        <f t="shared" si="43"/>
        <v>0</v>
      </c>
      <c r="FS42" s="2">
        <v>0</v>
      </c>
      <c r="FT42" s="2"/>
      <c r="FU42" s="2"/>
      <c r="FV42" s="2"/>
      <c r="FW42" s="2"/>
      <c r="FX42" s="2">
        <v>100</v>
      </c>
      <c r="FY42" s="2">
        <v>64</v>
      </c>
      <c r="FZ42" s="2"/>
      <c r="GA42" s="2" t="s">
        <v>3</v>
      </c>
      <c r="GB42" s="2"/>
      <c r="GC42" s="2"/>
      <c r="GD42" s="2">
        <v>0</v>
      </c>
      <c r="GE42" s="2"/>
      <c r="GF42" s="2">
        <v>-421813790</v>
      </c>
      <c r="GG42" s="2">
        <v>2</v>
      </c>
      <c r="GH42" s="2">
        <v>1</v>
      </c>
      <c r="GI42" s="2">
        <v>-2</v>
      </c>
      <c r="GJ42" s="2">
        <v>0</v>
      </c>
      <c r="GK42" s="2">
        <f>ROUND(R42*(R12)/100,2)</f>
        <v>49.61</v>
      </c>
      <c r="GL42" s="2">
        <f t="shared" si="44"/>
        <v>0</v>
      </c>
      <c r="GM42" s="2">
        <f t="shared" si="45"/>
        <v>28033.05</v>
      </c>
      <c r="GN42" s="2">
        <f t="shared" si="46"/>
        <v>28033.05</v>
      </c>
      <c r="GO42" s="2">
        <f t="shared" si="47"/>
        <v>0</v>
      </c>
      <c r="GP42" s="2">
        <f t="shared" si="48"/>
        <v>0</v>
      </c>
      <c r="GQ42" s="2"/>
      <c r="GR42" s="2">
        <v>0</v>
      </c>
      <c r="GS42" s="2">
        <v>3</v>
      </c>
      <c r="GT42" s="2">
        <v>0</v>
      </c>
      <c r="GU42" s="2" t="s">
        <v>3</v>
      </c>
      <c r="GV42" s="2">
        <f t="shared" si="49"/>
        <v>0</v>
      </c>
      <c r="GW42" s="2">
        <v>1</v>
      </c>
      <c r="GX42" s="2">
        <f t="shared" si="50"/>
        <v>0</v>
      </c>
      <c r="GY42" s="2"/>
      <c r="GZ42" s="2"/>
      <c r="HA42" s="2">
        <v>0</v>
      </c>
      <c r="HB42" s="2">
        <v>0</v>
      </c>
      <c r="HC42" s="2">
        <f t="shared" si="51"/>
        <v>0</v>
      </c>
      <c r="HD42" s="2"/>
      <c r="HE42" s="2" t="s">
        <v>3</v>
      </c>
      <c r="HF42" s="2" t="s">
        <v>3</v>
      </c>
      <c r="HG42" s="2"/>
      <c r="HH42" s="2"/>
      <c r="HI42" s="2"/>
      <c r="HJ42" s="2"/>
      <c r="HK42" s="2"/>
      <c r="HL42" s="2"/>
      <c r="HM42" s="2" t="s">
        <v>3</v>
      </c>
      <c r="HN42" s="2" t="s">
        <v>3</v>
      </c>
      <c r="HO42" s="2" t="s">
        <v>3</v>
      </c>
      <c r="HP42" s="2" t="s">
        <v>3</v>
      </c>
      <c r="HQ42" s="2" t="s">
        <v>3</v>
      </c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>
        <v>0</v>
      </c>
      <c r="IL42" s="2"/>
      <c r="IM42" s="2"/>
      <c r="IN42" s="2"/>
      <c r="IO42" s="2"/>
      <c r="IP42" s="2"/>
      <c r="IQ42" s="2"/>
      <c r="IR42" s="2"/>
      <c r="IS42" s="2"/>
      <c r="IT42" s="2"/>
      <c r="IU42" s="2"/>
    </row>
    <row r="43" spans="1:255" x14ac:dyDescent="0.2">
      <c r="A43">
        <v>17</v>
      </c>
      <c r="B43">
        <v>1</v>
      </c>
      <c r="C43">
        <f>ROW(SmtRes!A40)</f>
        <v>40</v>
      </c>
      <c r="D43">
        <f>ROW(EtalonRes!A40)</f>
        <v>40</v>
      </c>
      <c r="E43" t="s">
        <v>61</v>
      </c>
      <c r="F43" t="s">
        <v>62</v>
      </c>
      <c r="G43" t="s">
        <v>63</v>
      </c>
      <c r="H43" t="s">
        <v>30</v>
      </c>
      <c r="I43">
        <f>ROUND(1200/100,9)</f>
        <v>12</v>
      </c>
      <c r="J43">
        <v>0</v>
      </c>
      <c r="K43">
        <f>ROUND(1200/100,9)</f>
        <v>12</v>
      </c>
      <c r="O43">
        <f t="shared" si="21"/>
        <v>269127.88</v>
      </c>
      <c r="P43">
        <f t="shared" si="22"/>
        <v>28781.64</v>
      </c>
      <c r="Q43">
        <f>(ROUND((ROUND((((ET43*1.25))*AV43*I43),2)*BB43),2)+ROUND((ROUND(((AE43-((EU43*1.25)))*AV43*I43),2)*BS43),2))</f>
        <v>2403.59</v>
      </c>
      <c r="R43">
        <f t="shared" si="23"/>
        <v>978.36</v>
      </c>
      <c r="S43">
        <f t="shared" si="24"/>
        <v>237942.65</v>
      </c>
      <c r="T43">
        <f t="shared" si="25"/>
        <v>0</v>
      </c>
      <c r="U43">
        <f t="shared" si="26"/>
        <v>601.12800000000004</v>
      </c>
      <c r="V43">
        <f t="shared" si="27"/>
        <v>0</v>
      </c>
      <c r="W43">
        <f t="shared" si="28"/>
        <v>0</v>
      </c>
      <c r="X43">
        <f t="shared" si="29"/>
        <v>197492.4</v>
      </c>
      <c r="Y43">
        <f t="shared" si="30"/>
        <v>97556.49</v>
      </c>
      <c r="AA43">
        <v>72842452</v>
      </c>
      <c r="AB43">
        <f t="shared" si="31"/>
        <v>1389.652</v>
      </c>
      <c r="AC43">
        <f t="shared" si="32"/>
        <v>799.49</v>
      </c>
      <c r="AD43">
        <f>ROUND(((((ET43*1.25))-((EU43*1.25)))+AE43),6)</f>
        <v>15.5875</v>
      </c>
      <c r="AE43">
        <f>ROUND(((EU43*1.25)),6)</f>
        <v>2.3624999999999998</v>
      </c>
      <c r="AF43">
        <f>ROUND(((EV43*1.15)),6)</f>
        <v>574.57449999999994</v>
      </c>
      <c r="AG43">
        <f t="shared" si="33"/>
        <v>0</v>
      </c>
      <c r="AH43">
        <f>((EW43*1.15))</f>
        <v>50.094000000000001</v>
      </c>
      <c r="AI43">
        <f>((EX43*1.25))</f>
        <v>0</v>
      </c>
      <c r="AJ43">
        <f t="shared" si="34"/>
        <v>0</v>
      </c>
      <c r="AK43">
        <v>1311.59</v>
      </c>
      <c r="AL43">
        <v>799.49</v>
      </c>
      <c r="AM43">
        <v>12.47</v>
      </c>
      <c r="AN43">
        <v>1.89</v>
      </c>
      <c r="AO43">
        <v>499.63</v>
      </c>
      <c r="AP43">
        <v>0</v>
      </c>
      <c r="AQ43">
        <v>43.56</v>
      </c>
      <c r="AR43">
        <v>0</v>
      </c>
      <c r="AS43">
        <v>0</v>
      </c>
      <c r="AT43">
        <v>83</v>
      </c>
      <c r="AU43">
        <v>41</v>
      </c>
      <c r="AV43">
        <v>1</v>
      </c>
      <c r="AW43">
        <v>1</v>
      </c>
      <c r="AZ43">
        <v>1</v>
      </c>
      <c r="BA43">
        <v>34.51</v>
      </c>
      <c r="BB43">
        <v>12.85</v>
      </c>
      <c r="BC43">
        <v>3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1</v>
      </c>
      <c r="BJ43" t="s">
        <v>64</v>
      </c>
      <c r="BM43">
        <v>2087</v>
      </c>
      <c r="BN43">
        <v>0</v>
      </c>
      <c r="BO43" t="s">
        <v>62</v>
      </c>
      <c r="BP43">
        <v>1</v>
      </c>
      <c r="BQ43">
        <v>30</v>
      </c>
      <c r="BR43">
        <v>0</v>
      </c>
      <c r="BS43">
        <v>34.51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83</v>
      </c>
      <c r="CA43">
        <v>41</v>
      </c>
      <c r="CB43" t="s">
        <v>3</v>
      </c>
      <c r="CE43">
        <v>30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35"/>
        <v>269127.88</v>
      </c>
      <c r="CQ43">
        <f t="shared" si="36"/>
        <v>2398.4699999999998</v>
      </c>
      <c r="CR43">
        <f>(ROUND((ROUND((((ET43*1.25))*AV43*1),2)*BB43),2)+ROUND((ROUND(((AE43-((EU43*1.25)))*AV43*1),2)*BS43),2))</f>
        <v>200.33</v>
      </c>
      <c r="CS43">
        <f t="shared" si="37"/>
        <v>81.44</v>
      </c>
      <c r="CT43">
        <f t="shared" si="38"/>
        <v>19828.41</v>
      </c>
      <c r="CU43">
        <f t="shared" si="39"/>
        <v>0</v>
      </c>
      <c r="CV43">
        <f t="shared" si="40"/>
        <v>50.094000000000001</v>
      </c>
      <c r="CW43">
        <f t="shared" si="41"/>
        <v>0</v>
      </c>
      <c r="CX43">
        <f t="shared" si="42"/>
        <v>0</v>
      </c>
      <c r="CY43">
        <f>S43*(BZ43/100)</f>
        <v>197492.3995</v>
      </c>
      <c r="CZ43">
        <f>S43*(CA43/100)</f>
        <v>97556.486499999999</v>
      </c>
      <c r="DC43" t="s">
        <v>3</v>
      </c>
      <c r="DD43" t="s">
        <v>3</v>
      </c>
      <c r="DE43" t="s">
        <v>15</v>
      </c>
      <c r="DF43" t="s">
        <v>15</v>
      </c>
      <c r="DG43" t="s">
        <v>16</v>
      </c>
      <c r="DH43" t="s">
        <v>3</v>
      </c>
      <c r="DI43" t="s">
        <v>16</v>
      </c>
      <c r="DJ43" t="s">
        <v>15</v>
      </c>
      <c r="DK43" t="s">
        <v>3</v>
      </c>
      <c r="DL43" t="s">
        <v>3</v>
      </c>
      <c r="DM43" t="s">
        <v>3</v>
      </c>
      <c r="DN43">
        <v>100</v>
      </c>
      <c r="DO43">
        <v>64</v>
      </c>
      <c r="DP43">
        <v>1</v>
      </c>
      <c r="DQ43">
        <v>1</v>
      </c>
      <c r="DU43">
        <v>1005</v>
      </c>
      <c r="DV43" t="s">
        <v>30</v>
      </c>
      <c r="DW43" t="s">
        <v>30</v>
      </c>
      <c r="DX43">
        <v>100</v>
      </c>
      <c r="DZ43" t="s">
        <v>3</v>
      </c>
      <c r="EA43" t="s">
        <v>3</v>
      </c>
      <c r="EB43" t="s">
        <v>3</v>
      </c>
      <c r="EC43" t="s">
        <v>3</v>
      </c>
      <c r="EE43">
        <v>71952861</v>
      </c>
      <c r="EF43">
        <v>30</v>
      </c>
      <c r="EG43" t="s">
        <v>32</v>
      </c>
      <c r="EH43">
        <v>0</v>
      </c>
      <c r="EI43" t="s">
        <v>3</v>
      </c>
      <c r="EJ43">
        <v>1</v>
      </c>
      <c r="EK43">
        <v>2087</v>
      </c>
      <c r="EL43" t="s">
        <v>65</v>
      </c>
      <c r="EM43" t="s">
        <v>66</v>
      </c>
      <c r="EO43" t="s">
        <v>3</v>
      </c>
      <c r="EQ43">
        <v>2097152</v>
      </c>
      <c r="ER43">
        <v>1311.59</v>
      </c>
      <c r="ES43">
        <v>799.49</v>
      </c>
      <c r="ET43">
        <v>12.47</v>
      </c>
      <c r="EU43">
        <v>1.89</v>
      </c>
      <c r="EV43">
        <v>499.63</v>
      </c>
      <c r="EW43">
        <v>43.56</v>
      </c>
      <c r="EX43">
        <v>0</v>
      </c>
      <c r="EY43">
        <v>0</v>
      </c>
      <c r="FQ43">
        <v>0</v>
      </c>
      <c r="FR43">
        <f t="shared" si="43"/>
        <v>0</v>
      </c>
      <c r="FS43">
        <v>0</v>
      </c>
      <c r="FX43">
        <v>100</v>
      </c>
      <c r="FY43">
        <v>64</v>
      </c>
      <c r="GA43" t="s">
        <v>3</v>
      </c>
      <c r="GD43">
        <v>0</v>
      </c>
      <c r="GF43">
        <v>-421813790</v>
      </c>
      <c r="GG43">
        <v>2</v>
      </c>
      <c r="GH43">
        <v>1</v>
      </c>
      <c r="GI43">
        <v>2</v>
      </c>
      <c r="GJ43">
        <v>0</v>
      </c>
      <c r="GK43">
        <f>ROUND(R43*(S12)/100,2)</f>
        <v>1565.38</v>
      </c>
      <c r="GL43">
        <f t="shared" si="44"/>
        <v>0</v>
      </c>
      <c r="GM43">
        <f t="shared" si="45"/>
        <v>565742.15</v>
      </c>
      <c r="GN43">
        <f t="shared" si="46"/>
        <v>565742.15</v>
      </c>
      <c r="GO43">
        <f t="shared" si="47"/>
        <v>0</v>
      </c>
      <c r="GP43">
        <f t="shared" si="48"/>
        <v>0</v>
      </c>
      <c r="GR43">
        <v>0</v>
      </c>
      <c r="GS43">
        <v>3</v>
      </c>
      <c r="GT43">
        <v>0</v>
      </c>
      <c r="GU43" t="s">
        <v>3</v>
      </c>
      <c r="GV43">
        <f t="shared" si="49"/>
        <v>0</v>
      </c>
      <c r="GW43">
        <v>1</v>
      </c>
      <c r="GX43">
        <f t="shared" si="50"/>
        <v>0</v>
      </c>
      <c r="HA43">
        <v>0</v>
      </c>
      <c r="HB43">
        <v>0</v>
      </c>
      <c r="HC43">
        <f t="shared" si="51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55" x14ac:dyDescent="0.2">
      <c r="A44" s="2">
        <v>18</v>
      </c>
      <c r="B44" s="2">
        <v>1</v>
      </c>
      <c r="C44" s="2">
        <v>32</v>
      </c>
      <c r="D44" s="2"/>
      <c r="E44" s="2" t="s">
        <v>67</v>
      </c>
      <c r="F44" s="2" t="s">
        <v>36</v>
      </c>
      <c r="G44" s="2" t="s">
        <v>37</v>
      </c>
      <c r="H44" s="2" t="s">
        <v>38</v>
      </c>
      <c r="I44" s="2">
        <f>I42*J44</f>
        <v>0.24</v>
      </c>
      <c r="J44" s="2">
        <v>0.02</v>
      </c>
      <c r="K44" s="2">
        <v>0.02</v>
      </c>
      <c r="L44" s="2"/>
      <c r="M44" s="2"/>
      <c r="N44" s="2"/>
      <c r="O44" s="2">
        <f t="shared" si="21"/>
        <v>15081.17</v>
      </c>
      <c r="P44" s="2">
        <f t="shared" si="22"/>
        <v>15081.17</v>
      </c>
      <c r="Q44" s="2">
        <f>(ROUND((ROUND(((ET44)*AV44*I44),2)*BB44),2)+ROUND((ROUND(((AE44-(EU44))*AV44*I44),2)*BS44),2))</f>
        <v>0</v>
      </c>
      <c r="R44" s="2">
        <f t="shared" si="23"/>
        <v>0</v>
      </c>
      <c r="S44" s="2">
        <f t="shared" si="24"/>
        <v>0</v>
      </c>
      <c r="T44" s="2">
        <f t="shared" si="25"/>
        <v>0</v>
      </c>
      <c r="U44" s="2">
        <f t="shared" si="26"/>
        <v>0</v>
      </c>
      <c r="V44" s="2">
        <f t="shared" si="27"/>
        <v>0</v>
      </c>
      <c r="W44" s="2">
        <f t="shared" si="28"/>
        <v>0</v>
      </c>
      <c r="X44" s="2">
        <f t="shared" si="29"/>
        <v>0</v>
      </c>
      <c r="Y44" s="2">
        <f t="shared" si="30"/>
        <v>0</v>
      </c>
      <c r="Z44" s="2"/>
      <c r="AA44" s="2">
        <v>72842451</v>
      </c>
      <c r="AB44" s="2">
        <f t="shared" si="31"/>
        <v>62838.21</v>
      </c>
      <c r="AC44" s="2">
        <f t="shared" si="32"/>
        <v>62838.21</v>
      </c>
      <c r="AD44" s="2">
        <f>ROUND((((ET44)-(EU44))+AE44),6)</f>
        <v>0</v>
      </c>
      <c r="AE44" s="2">
        <f t="shared" ref="AE44:AF47" si="52">ROUND((EU44),6)</f>
        <v>0</v>
      </c>
      <c r="AF44" s="2">
        <f t="shared" si="52"/>
        <v>0</v>
      </c>
      <c r="AG44" s="2">
        <f t="shared" si="33"/>
        <v>0</v>
      </c>
      <c r="AH44" s="2">
        <f t="shared" ref="AH44:AI47" si="53">(EW44)</f>
        <v>0</v>
      </c>
      <c r="AI44" s="2">
        <f t="shared" si="53"/>
        <v>0</v>
      </c>
      <c r="AJ44" s="2">
        <f t="shared" si="34"/>
        <v>0</v>
      </c>
      <c r="AK44" s="2">
        <v>62838.21</v>
      </c>
      <c r="AL44" s="2">
        <v>62838.21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100</v>
      </c>
      <c r="AU44" s="2">
        <v>64</v>
      </c>
      <c r="AV44" s="2">
        <v>1</v>
      </c>
      <c r="AW44" s="2">
        <v>1</v>
      </c>
      <c r="AX44" s="2"/>
      <c r="AY44" s="2"/>
      <c r="AZ44" s="2">
        <v>1</v>
      </c>
      <c r="BA44" s="2">
        <v>1</v>
      </c>
      <c r="BB44" s="2">
        <v>1</v>
      </c>
      <c r="BC44" s="2">
        <v>1</v>
      </c>
      <c r="BD44" s="2" t="s">
        <v>3</v>
      </c>
      <c r="BE44" s="2" t="s">
        <v>3</v>
      </c>
      <c r="BF44" s="2" t="s">
        <v>3</v>
      </c>
      <c r="BG44" s="2" t="s">
        <v>3</v>
      </c>
      <c r="BH44" s="2">
        <v>3</v>
      </c>
      <c r="BI44" s="2">
        <v>1</v>
      </c>
      <c r="BJ44" s="2" t="s">
        <v>39</v>
      </c>
      <c r="BK44" s="2"/>
      <c r="BL44" s="2"/>
      <c r="BM44" s="2">
        <v>2087</v>
      </c>
      <c r="BN44" s="2">
        <v>0</v>
      </c>
      <c r="BO44" s="2" t="s">
        <v>3</v>
      </c>
      <c r="BP44" s="2">
        <v>0</v>
      </c>
      <c r="BQ44" s="2">
        <v>30</v>
      </c>
      <c r="BR44" s="2">
        <v>0</v>
      </c>
      <c r="BS44" s="2">
        <v>1</v>
      </c>
      <c r="BT44" s="2">
        <v>1</v>
      </c>
      <c r="BU44" s="2">
        <v>1</v>
      </c>
      <c r="BV44" s="2">
        <v>1</v>
      </c>
      <c r="BW44" s="2">
        <v>1</v>
      </c>
      <c r="BX44" s="2">
        <v>1</v>
      </c>
      <c r="BY44" s="2" t="s">
        <v>3</v>
      </c>
      <c r="BZ44" s="2">
        <v>100</v>
      </c>
      <c r="CA44" s="2">
        <v>64</v>
      </c>
      <c r="CB44" s="2" t="s">
        <v>3</v>
      </c>
      <c r="CC44" s="2"/>
      <c r="CD44" s="2"/>
      <c r="CE44" s="2">
        <v>30</v>
      </c>
      <c r="CF44" s="2">
        <v>0</v>
      </c>
      <c r="CG44" s="2">
        <v>0</v>
      </c>
      <c r="CH44" s="2"/>
      <c r="CI44" s="2"/>
      <c r="CJ44" s="2"/>
      <c r="CK44" s="2"/>
      <c r="CL44" s="2"/>
      <c r="CM44" s="2">
        <v>0</v>
      </c>
      <c r="CN44" s="2" t="s">
        <v>3</v>
      </c>
      <c r="CO44" s="2">
        <v>0</v>
      </c>
      <c r="CP44" s="2">
        <f t="shared" si="35"/>
        <v>15081.17</v>
      </c>
      <c r="CQ44" s="2">
        <f t="shared" si="36"/>
        <v>62838.21</v>
      </c>
      <c r="CR44" s="2">
        <f>(ROUND((ROUND(((ET44)*AV44*1),2)*BB44),2)+ROUND((ROUND(((AE44-(EU44))*AV44*1),2)*BS44),2))</f>
        <v>0</v>
      </c>
      <c r="CS44" s="2">
        <f t="shared" si="37"/>
        <v>0</v>
      </c>
      <c r="CT44" s="2">
        <f t="shared" si="38"/>
        <v>0</v>
      </c>
      <c r="CU44" s="2">
        <f t="shared" si="39"/>
        <v>0</v>
      </c>
      <c r="CV44" s="2">
        <f t="shared" si="40"/>
        <v>0</v>
      </c>
      <c r="CW44" s="2">
        <f t="shared" si="41"/>
        <v>0</v>
      </c>
      <c r="CX44" s="2">
        <f t="shared" si="42"/>
        <v>0</v>
      </c>
      <c r="CY44" s="2">
        <f>((S44*BZ44)/100)</f>
        <v>0</v>
      </c>
      <c r="CZ44" s="2">
        <f>((S44*CA44)/100)</f>
        <v>0</v>
      </c>
      <c r="DA44" s="2"/>
      <c r="DB44" s="2"/>
      <c r="DC44" s="2" t="s">
        <v>3</v>
      </c>
      <c r="DD44" s="2" t="s">
        <v>3</v>
      </c>
      <c r="DE44" s="2" t="s">
        <v>3</v>
      </c>
      <c r="DF44" s="2" t="s">
        <v>3</v>
      </c>
      <c r="DG44" s="2" t="s">
        <v>3</v>
      </c>
      <c r="DH44" s="2" t="s">
        <v>3</v>
      </c>
      <c r="DI44" s="2" t="s">
        <v>3</v>
      </c>
      <c r="DJ44" s="2" t="s">
        <v>3</v>
      </c>
      <c r="DK44" s="2" t="s">
        <v>3</v>
      </c>
      <c r="DL44" s="2" t="s">
        <v>3</v>
      </c>
      <c r="DM44" s="2" t="s">
        <v>3</v>
      </c>
      <c r="DN44" s="2">
        <v>0</v>
      </c>
      <c r="DO44" s="2">
        <v>0</v>
      </c>
      <c r="DP44" s="2">
        <v>1</v>
      </c>
      <c r="DQ44" s="2">
        <v>1</v>
      </c>
      <c r="DR44" s="2"/>
      <c r="DS44" s="2"/>
      <c r="DT44" s="2"/>
      <c r="DU44" s="2">
        <v>1009</v>
      </c>
      <c r="DV44" s="2" t="s">
        <v>38</v>
      </c>
      <c r="DW44" s="2" t="s">
        <v>38</v>
      </c>
      <c r="DX44" s="2">
        <v>1000</v>
      </c>
      <c r="DY44" s="2"/>
      <c r="DZ44" s="2" t="s">
        <v>3</v>
      </c>
      <c r="EA44" s="2" t="s">
        <v>3</v>
      </c>
      <c r="EB44" s="2" t="s">
        <v>3</v>
      </c>
      <c r="EC44" s="2" t="s">
        <v>3</v>
      </c>
      <c r="ED44" s="2"/>
      <c r="EE44" s="2">
        <v>71952861</v>
      </c>
      <c r="EF44" s="2">
        <v>30</v>
      </c>
      <c r="EG44" s="2" t="s">
        <v>32</v>
      </c>
      <c r="EH44" s="2">
        <v>0</v>
      </c>
      <c r="EI44" s="2" t="s">
        <v>3</v>
      </c>
      <c r="EJ44" s="2">
        <v>1</v>
      </c>
      <c r="EK44" s="2">
        <v>2087</v>
      </c>
      <c r="EL44" s="2" t="s">
        <v>65</v>
      </c>
      <c r="EM44" s="2" t="s">
        <v>66</v>
      </c>
      <c r="EN44" s="2"/>
      <c r="EO44" s="2" t="s">
        <v>3</v>
      </c>
      <c r="EP44" s="2"/>
      <c r="EQ44" s="2">
        <v>1310720</v>
      </c>
      <c r="ER44" s="2">
        <v>62838.21</v>
      </c>
      <c r="ES44" s="2">
        <v>62838.21</v>
      </c>
      <c r="ET44" s="2">
        <v>0</v>
      </c>
      <c r="EU44" s="2">
        <v>0</v>
      </c>
      <c r="EV44" s="2">
        <v>0</v>
      </c>
      <c r="EW44" s="2">
        <v>0</v>
      </c>
      <c r="EX44" s="2">
        <v>0</v>
      </c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>
        <v>0</v>
      </c>
      <c r="FR44" s="2">
        <f t="shared" si="43"/>
        <v>0</v>
      </c>
      <c r="FS44" s="2">
        <v>0</v>
      </c>
      <c r="FT44" s="2"/>
      <c r="FU44" s="2"/>
      <c r="FV44" s="2"/>
      <c r="FW44" s="2"/>
      <c r="FX44" s="2">
        <v>100</v>
      </c>
      <c r="FY44" s="2">
        <v>64</v>
      </c>
      <c r="FZ44" s="2"/>
      <c r="GA44" s="2" t="s">
        <v>3</v>
      </c>
      <c r="GB44" s="2"/>
      <c r="GC44" s="2"/>
      <c r="GD44" s="2">
        <v>0</v>
      </c>
      <c r="GE44" s="2"/>
      <c r="GF44" s="2">
        <v>-1834906099</v>
      </c>
      <c r="GG44" s="2">
        <v>2</v>
      </c>
      <c r="GH44" s="2">
        <v>1</v>
      </c>
      <c r="GI44" s="2">
        <v>-2</v>
      </c>
      <c r="GJ44" s="2">
        <v>0</v>
      </c>
      <c r="GK44" s="2">
        <f>ROUND(R44*(R12)/100,2)</f>
        <v>0</v>
      </c>
      <c r="GL44" s="2">
        <f t="shared" si="44"/>
        <v>0</v>
      </c>
      <c r="GM44" s="2">
        <f t="shared" si="45"/>
        <v>15081.17</v>
      </c>
      <c r="GN44" s="2">
        <f t="shared" si="46"/>
        <v>15081.17</v>
      </c>
      <c r="GO44" s="2">
        <f t="shared" si="47"/>
        <v>0</v>
      </c>
      <c r="GP44" s="2">
        <f t="shared" si="48"/>
        <v>0</v>
      </c>
      <c r="GQ44" s="2"/>
      <c r="GR44" s="2">
        <v>0</v>
      </c>
      <c r="GS44" s="2">
        <v>3</v>
      </c>
      <c r="GT44" s="2">
        <v>0</v>
      </c>
      <c r="GU44" s="2" t="s">
        <v>3</v>
      </c>
      <c r="GV44" s="2">
        <f t="shared" si="49"/>
        <v>0</v>
      </c>
      <c r="GW44" s="2">
        <v>1</v>
      </c>
      <c r="GX44" s="2">
        <f t="shared" si="50"/>
        <v>0</v>
      </c>
      <c r="GY44" s="2"/>
      <c r="GZ44" s="2"/>
      <c r="HA44" s="2">
        <v>0</v>
      </c>
      <c r="HB44" s="2">
        <v>0</v>
      </c>
      <c r="HC44" s="2">
        <f t="shared" si="51"/>
        <v>0</v>
      </c>
      <c r="HD44" s="2"/>
      <c r="HE44" s="2" t="s">
        <v>3</v>
      </c>
      <c r="HF44" s="2" t="s">
        <v>3</v>
      </c>
      <c r="HG44" s="2"/>
      <c r="HH44" s="2"/>
      <c r="HI44" s="2"/>
      <c r="HJ44" s="2"/>
      <c r="HK44" s="2"/>
      <c r="HL44" s="2"/>
      <c r="HM44" s="2" t="s">
        <v>3</v>
      </c>
      <c r="HN44" s="2" t="s">
        <v>3</v>
      </c>
      <c r="HO44" s="2" t="s">
        <v>3</v>
      </c>
      <c r="HP44" s="2" t="s">
        <v>3</v>
      </c>
      <c r="HQ44" s="2" t="s">
        <v>3</v>
      </c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>
        <v>0</v>
      </c>
      <c r="IL44" s="2"/>
      <c r="IM44" s="2"/>
      <c r="IN44" s="2"/>
      <c r="IO44" s="2"/>
      <c r="IP44" s="2"/>
      <c r="IQ44" s="2"/>
      <c r="IR44" s="2"/>
      <c r="IS44" s="2"/>
      <c r="IT44" s="2"/>
      <c r="IU44" s="2"/>
    </row>
    <row r="45" spans="1:255" x14ac:dyDescent="0.2">
      <c r="A45">
        <v>18</v>
      </c>
      <c r="B45">
        <v>1</v>
      </c>
      <c r="C45">
        <v>39</v>
      </c>
      <c r="E45" t="s">
        <v>67</v>
      </c>
      <c r="F45" t="s">
        <v>36</v>
      </c>
      <c r="G45" t="s">
        <v>37</v>
      </c>
      <c r="H45" t="s">
        <v>38</v>
      </c>
      <c r="I45">
        <f>I43*J45</f>
        <v>0.24</v>
      </c>
      <c r="J45">
        <v>0.02</v>
      </c>
      <c r="K45">
        <v>0.02</v>
      </c>
      <c r="O45">
        <f t="shared" si="21"/>
        <v>137238.65</v>
      </c>
      <c r="P45">
        <f t="shared" si="22"/>
        <v>137238.65</v>
      </c>
      <c r="Q45">
        <f>(ROUND((ROUND(((ET45)*AV45*I45),2)*BB45),2)+ROUND((ROUND(((AE45-(EU45))*AV45*I45),2)*BS45),2))</f>
        <v>0</v>
      </c>
      <c r="R45">
        <f t="shared" si="23"/>
        <v>0</v>
      </c>
      <c r="S45">
        <f t="shared" si="24"/>
        <v>0</v>
      </c>
      <c r="T45">
        <f t="shared" si="25"/>
        <v>0</v>
      </c>
      <c r="U45">
        <f t="shared" si="26"/>
        <v>0</v>
      </c>
      <c r="V45">
        <f t="shared" si="27"/>
        <v>0</v>
      </c>
      <c r="W45">
        <f t="shared" si="28"/>
        <v>0</v>
      </c>
      <c r="X45">
        <f t="shared" si="29"/>
        <v>0</v>
      </c>
      <c r="Y45">
        <f t="shared" si="30"/>
        <v>0</v>
      </c>
      <c r="AA45">
        <v>72842452</v>
      </c>
      <c r="AB45">
        <f t="shared" si="31"/>
        <v>62838.21</v>
      </c>
      <c r="AC45">
        <f t="shared" si="32"/>
        <v>62838.21</v>
      </c>
      <c r="AD45">
        <f>ROUND((((ET45)-(EU45))+AE45),6)</f>
        <v>0</v>
      </c>
      <c r="AE45">
        <f t="shared" si="52"/>
        <v>0</v>
      </c>
      <c r="AF45">
        <f t="shared" si="52"/>
        <v>0</v>
      </c>
      <c r="AG45">
        <f t="shared" si="33"/>
        <v>0</v>
      </c>
      <c r="AH45">
        <f t="shared" si="53"/>
        <v>0</v>
      </c>
      <c r="AI45">
        <f t="shared" si="53"/>
        <v>0</v>
      </c>
      <c r="AJ45">
        <f t="shared" si="34"/>
        <v>0</v>
      </c>
      <c r="AK45">
        <v>62838.21</v>
      </c>
      <c r="AL45">
        <v>62838.21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9.1</v>
      </c>
      <c r="BD45" t="s">
        <v>3</v>
      </c>
      <c r="BE45" t="s">
        <v>3</v>
      </c>
      <c r="BF45" t="s">
        <v>3</v>
      </c>
      <c r="BG45" t="s">
        <v>3</v>
      </c>
      <c r="BH45">
        <v>3</v>
      </c>
      <c r="BI45">
        <v>1</v>
      </c>
      <c r="BJ45" t="s">
        <v>39</v>
      </c>
      <c r="BM45">
        <v>2087</v>
      </c>
      <c r="BN45">
        <v>0</v>
      </c>
      <c r="BO45" t="s">
        <v>36</v>
      </c>
      <c r="BP45">
        <v>1</v>
      </c>
      <c r="BQ45">
        <v>30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0</v>
      </c>
      <c r="CA45">
        <v>0</v>
      </c>
      <c r="CB45" t="s">
        <v>3</v>
      </c>
      <c r="CE45">
        <v>30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35"/>
        <v>137238.65</v>
      </c>
      <c r="CQ45">
        <f t="shared" si="36"/>
        <v>571827.71</v>
      </c>
      <c r="CR45">
        <f>(ROUND((ROUND(((ET45)*AV45*1),2)*BB45),2)+ROUND((ROUND(((AE45-(EU45))*AV45*1),2)*BS45),2))</f>
        <v>0</v>
      </c>
      <c r="CS45">
        <f t="shared" si="37"/>
        <v>0</v>
      </c>
      <c r="CT45">
        <f t="shared" si="38"/>
        <v>0</v>
      </c>
      <c r="CU45">
        <f t="shared" si="39"/>
        <v>0</v>
      </c>
      <c r="CV45">
        <f t="shared" si="40"/>
        <v>0</v>
      </c>
      <c r="CW45">
        <f t="shared" si="41"/>
        <v>0</v>
      </c>
      <c r="CX45">
        <f t="shared" si="42"/>
        <v>0</v>
      </c>
      <c r="CY45">
        <f>S45*(BZ45/100)</f>
        <v>0</v>
      </c>
      <c r="CZ45">
        <f>S45*(CA45/100)</f>
        <v>0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100</v>
      </c>
      <c r="DO45">
        <v>64</v>
      </c>
      <c r="DP45">
        <v>1</v>
      </c>
      <c r="DQ45">
        <v>1</v>
      </c>
      <c r="DU45">
        <v>1009</v>
      </c>
      <c r="DV45" t="s">
        <v>38</v>
      </c>
      <c r="DW45" t="s">
        <v>38</v>
      </c>
      <c r="DX45">
        <v>1000</v>
      </c>
      <c r="DZ45" t="s">
        <v>3</v>
      </c>
      <c r="EA45" t="s">
        <v>3</v>
      </c>
      <c r="EB45" t="s">
        <v>3</v>
      </c>
      <c r="EC45" t="s">
        <v>3</v>
      </c>
      <c r="EE45">
        <v>71952861</v>
      </c>
      <c r="EF45">
        <v>30</v>
      </c>
      <c r="EG45" t="s">
        <v>32</v>
      </c>
      <c r="EH45">
        <v>0</v>
      </c>
      <c r="EI45" t="s">
        <v>3</v>
      </c>
      <c r="EJ45">
        <v>1</v>
      </c>
      <c r="EK45">
        <v>2087</v>
      </c>
      <c r="EL45" t="s">
        <v>65</v>
      </c>
      <c r="EM45" t="s">
        <v>66</v>
      </c>
      <c r="EO45" t="s">
        <v>3</v>
      </c>
      <c r="EQ45">
        <v>1310720</v>
      </c>
      <c r="ER45">
        <v>62838.21</v>
      </c>
      <c r="ES45">
        <v>62838.21</v>
      </c>
      <c r="ET45">
        <v>0</v>
      </c>
      <c r="EU45">
        <v>0</v>
      </c>
      <c r="EV45">
        <v>0</v>
      </c>
      <c r="EW45">
        <v>0</v>
      </c>
      <c r="EX45">
        <v>0</v>
      </c>
      <c r="FQ45">
        <v>0</v>
      </c>
      <c r="FR45">
        <f t="shared" si="43"/>
        <v>0</v>
      </c>
      <c r="FS45">
        <v>0</v>
      </c>
      <c r="FX45">
        <v>100</v>
      </c>
      <c r="FY45">
        <v>64</v>
      </c>
      <c r="GA45" t="s">
        <v>3</v>
      </c>
      <c r="GD45">
        <v>0</v>
      </c>
      <c r="GF45">
        <v>-1834906099</v>
      </c>
      <c r="GG45">
        <v>2</v>
      </c>
      <c r="GH45">
        <v>1</v>
      </c>
      <c r="GI45">
        <v>2</v>
      </c>
      <c r="GJ45">
        <v>0</v>
      </c>
      <c r="GK45">
        <f>ROUND(R45*(S12)/100,2)</f>
        <v>0</v>
      </c>
      <c r="GL45">
        <f t="shared" si="44"/>
        <v>0</v>
      </c>
      <c r="GM45">
        <f t="shared" si="45"/>
        <v>137238.65</v>
      </c>
      <c r="GN45">
        <f t="shared" si="46"/>
        <v>137238.65</v>
      </c>
      <c r="GO45">
        <f t="shared" si="47"/>
        <v>0</v>
      </c>
      <c r="GP45">
        <f t="shared" si="48"/>
        <v>0</v>
      </c>
      <c r="GR45">
        <v>0</v>
      </c>
      <c r="GS45">
        <v>3</v>
      </c>
      <c r="GT45">
        <v>0</v>
      </c>
      <c r="GU45" t="s">
        <v>3</v>
      </c>
      <c r="GV45">
        <f t="shared" si="49"/>
        <v>0</v>
      </c>
      <c r="GW45">
        <v>1</v>
      </c>
      <c r="GX45">
        <f t="shared" si="50"/>
        <v>0</v>
      </c>
      <c r="HA45">
        <v>0</v>
      </c>
      <c r="HB45">
        <v>0</v>
      </c>
      <c r="HC45">
        <f t="shared" si="51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55" x14ac:dyDescent="0.2">
      <c r="A46" s="2">
        <v>18</v>
      </c>
      <c r="B46" s="2">
        <v>1</v>
      </c>
      <c r="C46" s="2">
        <v>33</v>
      </c>
      <c r="D46" s="2"/>
      <c r="E46" s="2" t="s">
        <v>68</v>
      </c>
      <c r="F46" s="2" t="s">
        <v>69</v>
      </c>
      <c r="G46" s="2" t="s">
        <v>345</v>
      </c>
      <c r="H46" s="2" t="s">
        <v>70</v>
      </c>
      <c r="I46" s="2">
        <f>I42*J46</f>
        <v>360</v>
      </c>
      <c r="J46" s="2">
        <v>30</v>
      </c>
      <c r="K46" s="2">
        <v>30</v>
      </c>
      <c r="L46" s="2"/>
      <c r="M46" s="2"/>
      <c r="N46" s="2"/>
      <c r="O46" s="2">
        <f t="shared" si="21"/>
        <v>38970</v>
      </c>
      <c r="P46" s="2">
        <f t="shared" si="22"/>
        <v>38970</v>
      </c>
      <c r="Q46" s="2">
        <f>(ROUND((ROUND(((ET46)*AV46*I46),2)*BB46),2)+ROUND((ROUND(((AE46-(EU46))*AV46*I46),2)*BS46),2))</f>
        <v>0</v>
      </c>
      <c r="R46" s="2">
        <f t="shared" si="23"/>
        <v>0</v>
      </c>
      <c r="S46" s="2">
        <f t="shared" si="24"/>
        <v>0</v>
      </c>
      <c r="T46" s="2">
        <f t="shared" si="25"/>
        <v>0</v>
      </c>
      <c r="U46" s="2">
        <f t="shared" si="26"/>
        <v>0</v>
      </c>
      <c r="V46" s="2">
        <f t="shared" si="27"/>
        <v>0</v>
      </c>
      <c r="W46" s="2">
        <f t="shared" si="28"/>
        <v>0</v>
      </c>
      <c r="X46" s="2">
        <f t="shared" si="29"/>
        <v>0</v>
      </c>
      <c r="Y46" s="2">
        <f t="shared" si="30"/>
        <v>0</v>
      </c>
      <c r="Z46" s="2"/>
      <c r="AA46" s="2">
        <v>72842451</v>
      </c>
      <c r="AB46" s="2">
        <f t="shared" si="31"/>
        <v>108.25</v>
      </c>
      <c r="AC46" s="2">
        <f t="shared" si="32"/>
        <v>108.25</v>
      </c>
      <c r="AD46" s="2">
        <f>ROUND((((ET46)-(EU46))+AE46),6)</f>
        <v>0</v>
      </c>
      <c r="AE46" s="2">
        <f t="shared" si="52"/>
        <v>0</v>
      </c>
      <c r="AF46" s="2">
        <f t="shared" si="52"/>
        <v>0</v>
      </c>
      <c r="AG46" s="2">
        <f t="shared" si="33"/>
        <v>0</v>
      </c>
      <c r="AH46" s="2">
        <f t="shared" si="53"/>
        <v>0</v>
      </c>
      <c r="AI46" s="2">
        <f t="shared" si="53"/>
        <v>0</v>
      </c>
      <c r="AJ46" s="2">
        <f t="shared" si="34"/>
        <v>0</v>
      </c>
      <c r="AK46" s="2">
        <v>108.25</v>
      </c>
      <c r="AL46" s="2">
        <v>108.25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100</v>
      </c>
      <c r="AU46" s="2">
        <v>64</v>
      </c>
      <c r="AV46" s="2">
        <v>1</v>
      </c>
      <c r="AW46" s="2">
        <v>1</v>
      </c>
      <c r="AX46" s="2"/>
      <c r="AY46" s="2"/>
      <c r="AZ46" s="2">
        <v>1</v>
      </c>
      <c r="BA46" s="2">
        <v>1</v>
      </c>
      <c r="BB46" s="2">
        <v>1</v>
      </c>
      <c r="BC46" s="2">
        <v>1</v>
      </c>
      <c r="BD46" s="2" t="s">
        <v>3</v>
      </c>
      <c r="BE46" s="2" t="s">
        <v>3</v>
      </c>
      <c r="BF46" s="2" t="s">
        <v>3</v>
      </c>
      <c r="BG46" s="2" t="s">
        <v>3</v>
      </c>
      <c r="BH46" s="2">
        <v>3</v>
      </c>
      <c r="BI46" s="2">
        <v>1</v>
      </c>
      <c r="BJ46" s="2" t="s">
        <v>71</v>
      </c>
      <c r="BK46" s="2"/>
      <c r="BL46" s="2"/>
      <c r="BM46" s="2">
        <v>2087</v>
      </c>
      <c r="BN46" s="2">
        <v>0</v>
      </c>
      <c r="BO46" s="2" t="s">
        <v>3</v>
      </c>
      <c r="BP46" s="2">
        <v>0</v>
      </c>
      <c r="BQ46" s="2">
        <v>30</v>
      </c>
      <c r="BR46" s="2">
        <v>0</v>
      </c>
      <c r="BS46" s="2">
        <v>1</v>
      </c>
      <c r="BT46" s="2">
        <v>1</v>
      </c>
      <c r="BU46" s="2">
        <v>1</v>
      </c>
      <c r="BV46" s="2">
        <v>1</v>
      </c>
      <c r="BW46" s="2">
        <v>1</v>
      </c>
      <c r="BX46" s="2">
        <v>1</v>
      </c>
      <c r="BY46" s="2" t="s">
        <v>3</v>
      </c>
      <c r="BZ46" s="2">
        <v>100</v>
      </c>
      <c r="CA46" s="2">
        <v>64</v>
      </c>
      <c r="CB46" s="2" t="s">
        <v>3</v>
      </c>
      <c r="CC46" s="2"/>
      <c r="CD46" s="2"/>
      <c r="CE46" s="2">
        <v>30</v>
      </c>
      <c r="CF46" s="2">
        <v>0</v>
      </c>
      <c r="CG46" s="2">
        <v>0</v>
      </c>
      <c r="CH46" s="2"/>
      <c r="CI46" s="2"/>
      <c r="CJ46" s="2"/>
      <c r="CK46" s="2"/>
      <c r="CL46" s="2"/>
      <c r="CM46" s="2">
        <v>0</v>
      </c>
      <c r="CN46" s="2" t="s">
        <v>3</v>
      </c>
      <c r="CO46" s="2">
        <v>0</v>
      </c>
      <c r="CP46" s="2">
        <f t="shared" si="35"/>
        <v>38970</v>
      </c>
      <c r="CQ46" s="2">
        <f t="shared" si="36"/>
        <v>108.25</v>
      </c>
      <c r="CR46" s="2">
        <f>(ROUND((ROUND(((ET46)*AV46*1),2)*BB46),2)+ROUND((ROUND(((AE46-(EU46))*AV46*1),2)*BS46),2))</f>
        <v>0</v>
      </c>
      <c r="CS46" s="2">
        <f t="shared" si="37"/>
        <v>0</v>
      </c>
      <c r="CT46" s="2">
        <f t="shared" si="38"/>
        <v>0</v>
      </c>
      <c r="CU46" s="2">
        <f t="shared" si="39"/>
        <v>0</v>
      </c>
      <c r="CV46" s="2">
        <f t="shared" si="40"/>
        <v>0</v>
      </c>
      <c r="CW46" s="2">
        <f t="shared" si="41"/>
        <v>0</v>
      </c>
      <c r="CX46" s="2">
        <f t="shared" si="42"/>
        <v>0</v>
      </c>
      <c r="CY46" s="2">
        <f>((S46*BZ46)/100)</f>
        <v>0</v>
      </c>
      <c r="CZ46" s="2">
        <f>((S46*CA46)/100)</f>
        <v>0</v>
      </c>
      <c r="DA46" s="2"/>
      <c r="DB46" s="2"/>
      <c r="DC46" s="2" t="s">
        <v>3</v>
      </c>
      <c r="DD46" s="2" t="s">
        <v>3</v>
      </c>
      <c r="DE46" s="2" t="s">
        <v>3</v>
      </c>
      <c r="DF46" s="2" t="s">
        <v>3</v>
      </c>
      <c r="DG46" s="2" t="s">
        <v>3</v>
      </c>
      <c r="DH46" s="2" t="s">
        <v>3</v>
      </c>
      <c r="DI46" s="2" t="s">
        <v>3</v>
      </c>
      <c r="DJ46" s="2" t="s">
        <v>3</v>
      </c>
      <c r="DK46" s="2" t="s">
        <v>3</v>
      </c>
      <c r="DL46" s="2" t="s">
        <v>3</v>
      </c>
      <c r="DM46" s="2" t="s">
        <v>3</v>
      </c>
      <c r="DN46" s="2">
        <v>0</v>
      </c>
      <c r="DO46" s="2">
        <v>0</v>
      </c>
      <c r="DP46" s="2">
        <v>1</v>
      </c>
      <c r="DQ46" s="2">
        <v>1</v>
      </c>
      <c r="DR46" s="2"/>
      <c r="DS46" s="2"/>
      <c r="DT46" s="2"/>
      <c r="DU46" s="2">
        <v>1009</v>
      </c>
      <c r="DV46" s="2" t="s">
        <v>70</v>
      </c>
      <c r="DW46" s="2" t="s">
        <v>70</v>
      </c>
      <c r="DX46" s="2">
        <v>1</v>
      </c>
      <c r="DY46" s="2"/>
      <c r="DZ46" s="2" t="s">
        <v>3</v>
      </c>
      <c r="EA46" s="2" t="s">
        <v>3</v>
      </c>
      <c r="EB46" s="2" t="s">
        <v>3</v>
      </c>
      <c r="EC46" s="2" t="s">
        <v>3</v>
      </c>
      <c r="ED46" s="2"/>
      <c r="EE46" s="2">
        <v>71952861</v>
      </c>
      <c r="EF46" s="2">
        <v>30</v>
      </c>
      <c r="EG46" s="2" t="s">
        <v>32</v>
      </c>
      <c r="EH46" s="2">
        <v>0</v>
      </c>
      <c r="EI46" s="2" t="s">
        <v>3</v>
      </c>
      <c r="EJ46" s="2">
        <v>1</v>
      </c>
      <c r="EK46" s="2">
        <v>2087</v>
      </c>
      <c r="EL46" s="2" t="s">
        <v>65</v>
      </c>
      <c r="EM46" s="2" t="s">
        <v>66</v>
      </c>
      <c r="EN46" s="2"/>
      <c r="EO46" s="2" t="s">
        <v>3</v>
      </c>
      <c r="EP46" s="2"/>
      <c r="EQ46" s="2">
        <v>1310720</v>
      </c>
      <c r="ER46" s="2">
        <v>108.25</v>
      </c>
      <c r="ES46" s="2">
        <v>108.25</v>
      </c>
      <c r="ET46" s="2">
        <v>0</v>
      </c>
      <c r="EU46" s="2">
        <v>0</v>
      </c>
      <c r="EV46" s="2">
        <v>0</v>
      </c>
      <c r="EW46" s="2">
        <v>0</v>
      </c>
      <c r="EX46" s="2">
        <v>0</v>
      </c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>
        <v>0</v>
      </c>
      <c r="FR46" s="2">
        <f t="shared" si="43"/>
        <v>0</v>
      </c>
      <c r="FS46" s="2">
        <v>0</v>
      </c>
      <c r="FT46" s="2"/>
      <c r="FU46" s="2"/>
      <c r="FV46" s="2"/>
      <c r="FW46" s="2"/>
      <c r="FX46" s="2">
        <v>100</v>
      </c>
      <c r="FY46" s="2">
        <v>64</v>
      </c>
      <c r="FZ46" s="2"/>
      <c r="GA46" s="2" t="s">
        <v>3</v>
      </c>
      <c r="GB46" s="2"/>
      <c r="GC46" s="2"/>
      <c r="GD46" s="2">
        <v>0</v>
      </c>
      <c r="GE46" s="2"/>
      <c r="GF46" s="2">
        <v>1570351955</v>
      </c>
      <c r="GG46" s="2">
        <v>2</v>
      </c>
      <c r="GH46" s="2">
        <v>1</v>
      </c>
      <c r="GI46" s="2">
        <v>-2</v>
      </c>
      <c r="GJ46" s="2">
        <v>0</v>
      </c>
      <c r="GK46" s="2">
        <f>ROUND(R46*(R12)/100,2)</f>
        <v>0</v>
      </c>
      <c r="GL46" s="2">
        <f t="shared" si="44"/>
        <v>0</v>
      </c>
      <c r="GM46" s="2">
        <f t="shared" si="45"/>
        <v>38970</v>
      </c>
      <c r="GN46" s="2">
        <f t="shared" si="46"/>
        <v>38970</v>
      </c>
      <c r="GO46" s="2">
        <f t="shared" si="47"/>
        <v>0</v>
      </c>
      <c r="GP46" s="2">
        <f t="shared" si="48"/>
        <v>0</v>
      </c>
      <c r="GQ46" s="2"/>
      <c r="GR46" s="2">
        <v>0</v>
      </c>
      <c r="GS46" s="2">
        <v>3</v>
      </c>
      <c r="GT46" s="2">
        <v>0</v>
      </c>
      <c r="GU46" s="2" t="s">
        <v>3</v>
      </c>
      <c r="GV46" s="2">
        <f t="shared" si="49"/>
        <v>0</v>
      </c>
      <c r="GW46" s="2">
        <v>1</v>
      </c>
      <c r="GX46" s="2">
        <f t="shared" si="50"/>
        <v>0</v>
      </c>
      <c r="GY46" s="2"/>
      <c r="GZ46" s="2"/>
      <c r="HA46" s="2">
        <v>0</v>
      </c>
      <c r="HB46" s="2">
        <v>0</v>
      </c>
      <c r="HC46" s="2">
        <f t="shared" si="51"/>
        <v>0</v>
      </c>
      <c r="HD46" s="2"/>
      <c r="HE46" s="2" t="s">
        <v>3</v>
      </c>
      <c r="HF46" s="2" t="s">
        <v>3</v>
      </c>
      <c r="HG46" s="2"/>
      <c r="HH46" s="2"/>
      <c r="HI46" s="2"/>
      <c r="HJ46" s="2"/>
      <c r="HK46" s="2"/>
      <c r="HL46" s="2"/>
      <c r="HM46" s="2" t="s">
        <v>3</v>
      </c>
      <c r="HN46" s="2" t="s">
        <v>3</v>
      </c>
      <c r="HO46" s="2" t="s">
        <v>3</v>
      </c>
      <c r="HP46" s="2" t="s">
        <v>3</v>
      </c>
      <c r="HQ46" s="2" t="s">
        <v>3</v>
      </c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>
        <v>0</v>
      </c>
      <c r="IL46" s="2"/>
      <c r="IM46" s="2"/>
      <c r="IN46" s="2"/>
      <c r="IO46" s="2"/>
      <c r="IP46" s="2"/>
      <c r="IQ46" s="2"/>
      <c r="IR46" s="2"/>
      <c r="IS46" s="2"/>
      <c r="IT46" s="2"/>
      <c r="IU46" s="2"/>
    </row>
    <row r="47" spans="1:255" x14ac:dyDescent="0.2">
      <c r="A47">
        <v>18</v>
      </c>
      <c r="B47">
        <v>1</v>
      </c>
      <c r="C47">
        <v>40</v>
      </c>
      <c r="E47" t="s">
        <v>68</v>
      </c>
      <c r="F47" t="s">
        <v>69</v>
      </c>
      <c r="G47" t="s">
        <v>345</v>
      </c>
      <c r="H47" t="s">
        <v>70</v>
      </c>
      <c r="I47">
        <f>I43*J47</f>
        <v>360</v>
      </c>
      <c r="J47">
        <v>30</v>
      </c>
      <c r="K47">
        <v>30</v>
      </c>
      <c r="O47">
        <f t="shared" si="21"/>
        <v>204982.2</v>
      </c>
      <c r="P47">
        <f t="shared" si="22"/>
        <v>204982.2</v>
      </c>
      <c r="Q47">
        <f>(ROUND((ROUND(((ET47)*AV47*I47),2)*BB47),2)+ROUND((ROUND(((AE47-(EU47))*AV47*I47),2)*BS47),2))</f>
        <v>0</v>
      </c>
      <c r="R47">
        <f t="shared" si="23"/>
        <v>0</v>
      </c>
      <c r="S47">
        <f t="shared" si="24"/>
        <v>0</v>
      </c>
      <c r="T47">
        <f t="shared" si="25"/>
        <v>0</v>
      </c>
      <c r="U47">
        <f t="shared" si="26"/>
        <v>0</v>
      </c>
      <c r="V47">
        <f t="shared" si="27"/>
        <v>0</v>
      </c>
      <c r="W47">
        <f t="shared" si="28"/>
        <v>0</v>
      </c>
      <c r="X47">
        <f t="shared" si="29"/>
        <v>0</v>
      </c>
      <c r="Y47">
        <f t="shared" si="30"/>
        <v>0</v>
      </c>
      <c r="AA47">
        <v>72842452</v>
      </c>
      <c r="AB47">
        <f t="shared" si="31"/>
        <v>108.25</v>
      </c>
      <c r="AC47">
        <f t="shared" si="32"/>
        <v>108.25</v>
      </c>
      <c r="AD47">
        <f>ROUND((((ET47)-(EU47))+AE47),6)</f>
        <v>0</v>
      </c>
      <c r="AE47">
        <f t="shared" si="52"/>
        <v>0</v>
      </c>
      <c r="AF47">
        <f t="shared" si="52"/>
        <v>0</v>
      </c>
      <c r="AG47">
        <f t="shared" si="33"/>
        <v>0</v>
      </c>
      <c r="AH47">
        <f t="shared" si="53"/>
        <v>0</v>
      </c>
      <c r="AI47">
        <f t="shared" si="53"/>
        <v>0</v>
      </c>
      <c r="AJ47">
        <f t="shared" si="34"/>
        <v>0</v>
      </c>
      <c r="AK47">
        <v>108.25</v>
      </c>
      <c r="AL47">
        <v>108.25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5.26</v>
      </c>
      <c r="BD47" t="s">
        <v>3</v>
      </c>
      <c r="BE47" t="s">
        <v>3</v>
      </c>
      <c r="BF47" t="s">
        <v>3</v>
      </c>
      <c r="BG47" t="s">
        <v>3</v>
      </c>
      <c r="BH47">
        <v>3</v>
      </c>
      <c r="BI47">
        <v>1</v>
      </c>
      <c r="BJ47" t="s">
        <v>71</v>
      </c>
      <c r="BM47">
        <v>2087</v>
      </c>
      <c r="BN47">
        <v>0</v>
      </c>
      <c r="BO47" t="s">
        <v>69</v>
      </c>
      <c r="BP47">
        <v>1</v>
      </c>
      <c r="BQ47">
        <v>30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0</v>
      </c>
      <c r="CA47">
        <v>0</v>
      </c>
      <c r="CB47" t="s">
        <v>3</v>
      </c>
      <c r="CE47">
        <v>30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35"/>
        <v>204982.2</v>
      </c>
      <c r="CQ47">
        <f t="shared" si="36"/>
        <v>569.4</v>
      </c>
      <c r="CR47">
        <f>(ROUND((ROUND(((ET47)*AV47*1),2)*BB47),2)+ROUND((ROUND(((AE47-(EU47))*AV47*1),2)*BS47),2))</f>
        <v>0</v>
      </c>
      <c r="CS47">
        <f t="shared" si="37"/>
        <v>0</v>
      </c>
      <c r="CT47">
        <f t="shared" si="38"/>
        <v>0</v>
      </c>
      <c r="CU47">
        <f t="shared" si="39"/>
        <v>0</v>
      </c>
      <c r="CV47">
        <f t="shared" si="40"/>
        <v>0</v>
      </c>
      <c r="CW47">
        <f t="shared" si="41"/>
        <v>0</v>
      </c>
      <c r="CX47">
        <f t="shared" si="42"/>
        <v>0</v>
      </c>
      <c r="CY47">
        <f>S47*(BZ47/100)</f>
        <v>0</v>
      </c>
      <c r="CZ47">
        <f>S47*(CA47/100)</f>
        <v>0</v>
      </c>
      <c r="DC47" t="s">
        <v>3</v>
      </c>
      <c r="DD47" t="s">
        <v>3</v>
      </c>
      <c r="DE47" t="s">
        <v>3</v>
      </c>
      <c r="DF47" t="s">
        <v>3</v>
      </c>
      <c r="DG47" t="s">
        <v>3</v>
      </c>
      <c r="DH47" t="s">
        <v>3</v>
      </c>
      <c r="DI47" t="s">
        <v>3</v>
      </c>
      <c r="DJ47" t="s">
        <v>3</v>
      </c>
      <c r="DK47" t="s">
        <v>3</v>
      </c>
      <c r="DL47" t="s">
        <v>3</v>
      </c>
      <c r="DM47" t="s">
        <v>3</v>
      </c>
      <c r="DN47">
        <v>100</v>
      </c>
      <c r="DO47">
        <v>64</v>
      </c>
      <c r="DP47">
        <v>1</v>
      </c>
      <c r="DQ47">
        <v>1</v>
      </c>
      <c r="DU47">
        <v>1009</v>
      </c>
      <c r="DV47" t="s">
        <v>70</v>
      </c>
      <c r="DW47" t="s">
        <v>70</v>
      </c>
      <c r="DX47">
        <v>1</v>
      </c>
      <c r="DZ47" t="s">
        <v>3</v>
      </c>
      <c r="EA47" t="s">
        <v>3</v>
      </c>
      <c r="EB47" t="s">
        <v>3</v>
      </c>
      <c r="EC47" t="s">
        <v>3</v>
      </c>
      <c r="EE47">
        <v>71952861</v>
      </c>
      <c r="EF47">
        <v>30</v>
      </c>
      <c r="EG47" t="s">
        <v>32</v>
      </c>
      <c r="EH47">
        <v>0</v>
      </c>
      <c r="EI47" t="s">
        <v>3</v>
      </c>
      <c r="EJ47">
        <v>1</v>
      </c>
      <c r="EK47">
        <v>2087</v>
      </c>
      <c r="EL47" t="s">
        <v>65</v>
      </c>
      <c r="EM47" t="s">
        <v>66</v>
      </c>
      <c r="EO47" t="s">
        <v>3</v>
      </c>
      <c r="EQ47">
        <v>1310720</v>
      </c>
      <c r="ER47">
        <v>108.25</v>
      </c>
      <c r="ES47">
        <v>108.25</v>
      </c>
      <c r="ET47">
        <v>0</v>
      </c>
      <c r="EU47">
        <v>0</v>
      </c>
      <c r="EV47">
        <v>0</v>
      </c>
      <c r="EW47">
        <v>0</v>
      </c>
      <c r="EX47">
        <v>0</v>
      </c>
      <c r="FQ47">
        <v>0</v>
      </c>
      <c r="FR47">
        <f t="shared" si="43"/>
        <v>0</v>
      </c>
      <c r="FS47">
        <v>0</v>
      </c>
      <c r="FX47">
        <v>100</v>
      </c>
      <c r="FY47">
        <v>64</v>
      </c>
      <c r="GA47" t="s">
        <v>3</v>
      </c>
      <c r="GD47">
        <v>0</v>
      </c>
      <c r="GF47">
        <v>1570351955</v>
      </c>
      <c r="GG47">
        <v>2</v>
      </c>
      <c r="GH47">
        <v>1</v>
      </c>
      <c r="GI47">
        <v>2</v>
      </c>
      <c r="GJ47">
        <v>0</v>
      </c>
      <c r="GK47">
        <f>ROUND(R47*(S12)/100,2)</f>
        <v>0</v>
      </c>
      <c r="GL47">
        <f t="shared" si="44"/>
        <v>0</v>
      </c>
      <c r="GM47">
        <f t="shared" si="45"/>
        <v>204982.2</v>
      </c>
      <c r="GN47">
        <f t="shared" si="46"/>
        <v>204982.2</v>
      </c>
      <c r="GO47">
        <f t="shared" si="47"/>
        <v>0</v>
      </c>
      <c r="GP47">
        <f t="shared" si="48"/>
        <v>0</v>
      </c>
      <c r="GR47">
        <v>0</v>
      </c>
      <c r="GS47">
        <v>3</v>
      </c>
      <c r="GT47">
        <v>0</v>
      </c>
      <c r="GU47" t="s">
        <v>3</v>
      </c>
      <c r="GV47">
        <f t="shared" si="49"/>
        <v>0</v>
      </c>
      <c r="GW47">
        <v>1</v>
      </c>
      <c r="GX47">
        <f t="shared" si="50"/>
        <v>0</v>
      </c>
      <c r="HA47">
        <v>0</v>
      </c>
      <c r="HB47">
        <v>0</v>
      </c>
      <c r="HC47">
        <f t="shared" si="51"/>
        <v>0</v>
      </c>
      <c r="HE47" t="s">
        <v>3</v>
      </c>
      <c r="HF47" t="s">
        <v>3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IK47">
        <v>0</v>
      </c>
    </row>
    <row r="49" spans="1:206" x14ac:dyDescent="0.2">
      <c r="A49" s="3">
        <v>51</v>
      </c>
      <c r="B49" s="3">
        <f>B24</f>
        <v>1</v>
      </c>
      <c r="C49" s="3">
        <f>A24</f>
        <v>4</v>
      </c>
      <c r="D49" s="3">
        <f>ROW(A24)</f>
        <v>24</v>
      </c>
      <c r="E49" s="3"/>
      <c r="F49" s="3" t="str">
        <f>IF(F24&lt;&gt;"",F24,"")</f>
        <v>Новый раздел</v>
      </c>
      <c r="G49" s="3" t="str">
        <f>IF(G24&lt;&gt;"",G24,"")</f>
        <v>Стены</v>
      </c>
      <c r="H49" s="3">
        <v>0</v>
      </c>
      <c r="I49" s="3"/>
      <c r="J49" s="3"/>
      <c r="K49" s="3"/>
      <c r="L49" s="3"/>
      <c r="M49" s="3"/>
      <c r="N49" s="3"/>
      <c r="O49" s="3">
        <f t="shared" ref="O49:T49" si="54">ROUND(AB49,2)</f>
        <v>119504.97</v>
      </c>
      <c r="P49" s="3">
        <f t="shared" si="54"/>
        <v>99873.14</v>
      </c>
      <c r="Q49" s="3">
        <f t="shared" si="54"/>
        <v>237</v>
      </c>
      <c r="R49" s="3">
        <f t="shared" si="54"/>
        <v>36</v>
      </c>
      <c r="S49" s="3">
        <f t="shared" si="54"/>
        <v>19394.830000000002</v>
      </c>
      <c r="T49" s="3">
        <f t="shared" si="54"/>
        <v>0</v>
      </c>
      <c r="U49" s="3">
        <f>AH49</f>
        <v>1752.3780000000002</v>
      </c>
      <c r="V49" s="3">
        <f>AI49</f>
        <v>0</v>
      </c>
      <c r="W49" s="3">
        <f>ROUND(AJ49,2)</f>
        <v>0</v>
      </c>
      <c r="X49" s="3">
        <f>ROUND(AK49,2)</f>
        <v>19394.830000000002</v>
      </c>
      <c r="Y49" s="3">
        <f>ROUND(AL49,2)</f>
        <v>12412.69</v>
      </c>
      <c r="Z49" s="3"/>
      <c r="AA49" s="3"/>
      <c r="AB49" s="3">
        <f>ROUND(SUMIF(AA28:AA47,"=72842451",O28:O47),2)</f>
        <v>119504.97</v>
      </c>
      <c r="AC49" s="3">
        <f>ROUND(SUMIF(AA28:AA47,"=72842451",P28:P47),2)</f>
        <v>99873.14</v>
      </c>
      <c r="AD49" s="3">
        <f>ROUND(SUMIF(AA28:AA47,"=72842451",Q28:Q47),2)</f>
        <v>237</v>
      </c>
      <c r="AE49" s="3">
        <f>ROUND(SUMIF(AA28:AA47,"=72842451",R28:R47),2)</f>
        <v>36</v>
      </c>
      <c r="AF49" s="3">
        <f>ROUND(SUMIF(AA28:AA47,"=72842451",S28:S47),2)</f>
        <v>19394.830000000002</v>
      </c>
      <c r="AG49" s="3">
        <f>ROUND(SUMIF(AA28:AA47,"=72842451",T28:T47),2)</f>
        <v>0</v>
      </c>
      <c r="AH49" s="3">
        <f>SUMIF(AA28:AA47,"=72842451",U28:U47)</f>
        <v>1752.3780000000002</v>
      </c>
      <c r="AI49" s="3">
        <f>SUMIF(AA28:AA47,"=72842451",V28:V47)</f>
        <v>0</v>
      </c>
      <c r="AJ49" s="3">
        <f>ROUND(SUMIF(AA28:AA47,"=72842451",W28:W47),2)</f>
        <v>0</v>
      </c>
      <c r="AK49" s="3">
        <f>ROUND(SUMIF(AA28:AA47,"=72842451",X28:X47),2)</f>
        <v>19394.830000000002</v>
      </c>
      <c r="AL49" s="3">
        <f>ROUND(SUMIF(AA28:AA47,"=72842451",Y28:Y47),2)</f>
        <v>12412.69</v>
      </c>
      <c r="AM49" s="3"/>
      <c r="AN49" s="3"/>
      <c r="AO49" s="3">
        <f t="shared" ref="AO49:BD49" si="55">ROUND(BX49,2)</f>
        <v>0</v>
      </c>
      <c r="AP49" s="3">
        <f t="shared" si="55"/>
        <v>0</v>
      </c>
      <c r="AQ49" s="3">
        <f t="shared" si="55"/>
        <v>0</v>
      </c>
      <c r="AR49" s="3">
        <f t="shared" si="55"/>
        <v>151375.49</v>
      </c>
      <c r="AS49" s="3">
        <f t="shared" si="55"/>
        <v>151375.49</v>
      </c>
      <c r="AT49" s="3">
        <f t="shared" si="55"/>
        <v>0</v>
      </c>
      <c r="AU49" s="3">
        <f t="shared" si="55"/>
        <v>0</v>
      </c>
      <c r="AV49" s="3">
        <f t="shared" si="55"/>
        <v>99873.14</v>
      </c>
      <c r="AW49" s="3">
        <f t="shared" si="55"/>
        <v>99873.14</v>
      </c>
      <c r="AX49" s="3">
        <f t="shared" si="55"/>
        <v>0</v>
      </c>
      <c r="AY49" s="3">
        <f t="shared" si="55"/>
        <v>99873.14</v>
      </c>
      <c r="AZ49" s="3">
        <f t="shared" si="55"/>
        <v>0</v>
      </c>
      <c r="BA49" s="3">
        <f t="shared" si="55"/>
        <v>0</v>
      </c>
      <c r="BB49" s="3">
        <f t="shared" si="55"/>
        <v>0</v>
      </c>
      <c r="BC49" s="3">
        <f t="shared" si="55"/>
        <v>0</v>
      </c>
      <c r="BD49" s="3">
        <f t="shared" si="55"/>
        <v>0</v>
      </c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>
        <f>ROUND(SUMIF(AA28:AA47,"=72842451",FQ28:FQ47),2)</f>
        <v>0</v>
      </c>
      <c r="BY49" s="3">
        <f>ROUND(SUMIF(AA28:AA47,"=72842451",FR28:FR47),2)</f>
        <v>0</v>
      </c>
      <c r="BZ49" s="3">
        <f>ROUND(SUMIF(AA28:AA47,"=72842451",GL28:GL47),2)</f>
        <v>0</v>
      </c>
      <c r="CA49" s="3">
        <f>ROUND(SUMIF(AA28:AA47,"=72842451",GM28:GM47),2)</f>
        <v>151375.49</v>
      </c>
      <c r="CB49" s="3">
        <f>ROUND(SUMIF(AA28:AA47,"=72842451",GN28:GN47),2)</f>
        <v>151375.49</v>
      </c>
      <c r="CC49" s="3">
        <f>ROUND(SUMIF(AA28:AA47,"=72842451",GO28:GO47),2)</f>
        <v>0</v>
      </c>
      <c r="CD49" s="3">
        <f>ROUND(SUMIF(AA28:AA47,"=72842451",GP28:GP47),2)</f>
        <v>0</v>
      </c>
      <c r="CE49" s="3">
        <f>AC49-BX49</f>
        <v>99873.14</v>
      </c>
      <c r="CF49" s="3">
        <f>AC49-BY49</f>
        <v>99873.14</v>
      </c>
      <c r="CG49" s="3">
        <f>BX49-BZ49</f>
        <v>0</v>
      </c>
      <c r="CH49" s="3">
        <f>AC49-BX49-BY49+BZ49</f>
        <v>99873.14</v>
      </c>
      <c r="CI49" s="3">
        <f>BY49-BZ49</f>
        <v>0</v>
      </c>
      <c r="CJ49" s="3">
        <f>ROUND(SUMIF(AA28:AA47,"=72842451",GX28:GX47),2)</f>
        <v>0</v>
      </c>
      <c r="CK49" s="3">
        <f>ROUND(SUMIF(AA28:AA47,"=72842451",GY28:GY47),2)</f>
        <v>0</v>
      </c>
      <c r="CL49" s="3">
        <f>ROUND(SUMIF(AA28:AA47,"=72842451",GZ28:GZ47),2)</f>
        <v>0</v>
      </c>
      <c r="CM49" s="3">
        <f>ROUND(SUMIF(AA28:AA47,"=72842451",HD28:HD47),2)</f>
        <v>0</v>
      </c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4">
        <f t="shared" ref="DG49:DL49" si="56">ROUND(DT49,2)</f>
        <v>1220688.0900000001</v>
      </c>
      <c r="DH49" s="4">
        <f t="shared" si="56"/>
        <v>548326.71</v>
      </c>
      <c r="DI49" s="4">
        <f t="shared" si="56"/>
        <v>3045.81</v>
      </c>
      <c r="DJ49" s="4">
        <f t="shared" si="56"/>
        <v>1242.3599999999999</v>
      </c>
      <c r="DK49" s="4">
        <f t="shared" si="56"/>
        <v>669315.56999999995</v>
      </c>
      <c r="DL49" s="4">
        <f t="shared" si="56"/>
        <v>0</v>
      </c>
      <c r="DM49" s="4">
        <f>DZ49</f>
        <v>1752.3780000000002</v>
      </c>
      <c r="DN49" s="4">
        <f>EA49</f>
        <v>0</v>
      </c>
      <c r="DO49" s="4">
        <f>ROUND(EB49,2)</f>
        <v>0</v>
      </c>
      <c r="DP49" s="4">
        <f>ROUND(EC49,2)</f>
        <v>555531.92000000004</v>
      </c>
      <c r="DQ49" s="4">
        <f>ROUND(ED49,2)</f>
        <v>274419.39</v>
      </c>
      <c r="DR49" s="4"/>
      <c r="DS49" s="4"/>
      <c r="DT49" s="4">
        <f>ROUND(SUMIF(AA28:AA47,"=72842452",O28:O47),2)</f>
        <v>1220688.0900000001</v>
      </c>
      <c r="DU49" s="4">
        <f>ROUND(SUMIF(AA28:AA47,"=72842452",P28:P47),2)</f>
        <v>548326.71</v>
      </c>
      <c r="DV49" s="4">
        <f>ROUND(SUMIF(AA28:AA47,"=72842452",Q28:Q47),2)</f>
        <v>3045.81</v>
      </c>
      <c r="DW49" s="4">
        <f>ROUND(SUMIF(AA28:AA47,"=72842452",R28:R47),2)</f>
        <v>1242.3599999999999</v>
      </c>
      <c r="DX49" s="4">
        <f>ROUND(SUMIF(AA28:AA47,"=72842452",S28:S47),2)</f>
        <v>669315.56999999995</v>
      </c>
      <c r="DY49" s="4">
        <f>ROUND(SUMIF(AA28:AA47,"=72842452",T28:T47),2)</f>
        <v>0</v>
      </c>
      <c r="DZ49" s="4">
        <f>SUMIF(AA28:AA47,"=72842452",U28:U47)</f>
        <v>1752.3780000000002</v>
      </c>
      <c r="EA49" s="4">
        <f>SUMIF(AA28:AA47,"=72842452",V28:V47)</f>
        <v>0</v>
      </c>
      <c r="EB49" s="4">
        <f>ROUND(SUMIF(AA28:AA47,"=72842452",W28:W47),2)</f>
        <v>0</v>
      </c>
      <c r="EC49" s="4">
        <f>ROUND(SUMIF(AA28:AA47,"=72842452",X28:X47),2)</f>
        <v>555531.92000000004</v>
      </c>
      <c r="ED49" s="4">
        <f>ROUND(SUMIF(AA28:AA47,"=72842452",Y28:Y47),2)</f>
        <v>274419.39</v>
      </c>
      <c r="EE49" s="4"/>
      <c r="EF49" s="4"/>
      <c r="EG49" s="4">
        <f t="shared" ref="EG49:EV49" si="57">ROUND(FP49,2)</f>
        <v>0</v>
      </c>
      <c r="EH49" s="4">
        <f t="shared" si="57"/>
        <v>0</v>
      </c>
      <c r="EI49" s="4">
        <f t="shared" si="57"/>
        <v>0</v>
      </c>
      <c r="EJ49" s="4">
        <f t="shared" si="57"/>
        <v>2052627.18</v>
      </c>
      <c r="EK49" s="4">
        <f t="shared" si="57"/>
        <v>2052627.18</v>
      </c>
      <c r="EL49" s="4">
        <f t="shared" si="57"/>
        <v>0</v>
      </c>
      <c r="EM49" s="4">
        <f t="shared" si="57"/>
        <v>0</v>
      </c>
      <c r="EN49" s="4">
        <f t="shared" si="57"/>
        <v>548326.71</v>
      </c>
      <c r="EO49" s="4">
        <f t="shared" si="57"/>
        <v>548326.71</v>
      </c>
      <c r="EP49" s="4">
        <f t="shared" si="57"/>
        <v>0</v>
      </c>
      <c r="EQ49" s="4">
        <f t="shared" si="57"/>
        <v>548326.71</v>
      </c>
      <c r="ER49" s="4">
        <f t="shared" si="57"/>
        <v>0</v>
      </c>
      <c r="ES49" s="4">
        <f t="shared" si="57"/>
        <v>0</v>
      </c>
      <c r="ET49" s="4">
        <f t="shared" si="57"/>
        <v>0</v>
      </c>
      <c r="EU49" s="4">
        <f t="shared" si="57"/>
        <v>0</v>
      </c>
      <c r="EV49" s="4">
        <f t="shared" si="57"/>
        <v>0</v>
      </c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>
        <f>ROUND(SUMIF(AA28:AA47,"=72842452",FQ28:FQ47),2)</f>
        <v>0</v>
      </c>
      <c r="FQ49" s="4">
        <f>ROUND(SUMIF(AA28:AA47,"=72842452",FR28:FR47),2)</f>
        <v>0</v>
      </c>
      <c r="FR49" s="4">
        <f>ROUND(SUMIF(AA28:AA47,"=72842452",GL28:GL47),2)</f>
        <v>0</v>
      </c>
      <c r="FS49" s="4">
        <f>ROUND(SUMIF(AA28:AA47,"=72842452",GM28:GM47),2)</f>
        <v>2052627.18</v>
      </c>
      <c r="FT49" s="4">
        <f>ROUND(SUMIF(AA28:AA47,"=72842452",GN28:GN47),2)</f>
        <v>2052627.18</v>
      </c>
      <c r="FU49" s="4">
        <f>ROUND(SUMIF(AA28:AA47,"=72842452",GO28:GO47),2)</f>
        <v>0</v>
      </c>
      <c r="FV49" s="4">
        <f>ROUND(SUMIF(AA28:AA47,"=72842452",GP28:GP47),2)</f>
        <v>0</v>
      </c>
      <c r="FW49" s="4">
        <f>DU49-FP49</f>
        <v>548326.71</v>
      </c>
      <c r="FX49" s="4">
        <f>DU49-FQ49</f>
        <v>548326.71</v>
      </c>
      <c r="FY49" s="4">
        <f>FP49-FR49</f>
        <v>0</v>
      </c>
      <c r="FZ49" s="4">
        <f>DU49-FP49-FQ49+FR49</f>
        <v>548326.71</v>
      </c>
      <c r="GA49" s="4">
        <f>FQ49-FR49</f>
        <v>0</v>
      </c>
      <c r="GB49" s="4">
        <f>ROUND(SUMIF(AA28:AA47,"=72842452",GX28:GX47),2)</f>
        <v>0</v>
      </c>
      <c r="GC49" s="4">
        <f>ROUND(SUMIF(AA28:AA47,"=72842452",GY28:GY47),2)</f>
        <v>0</v>
      </c>
      <c r="GD49" s="4">
        <f>ROUND(SUMIF(AA28:AA47,"=72842452",GZ28:GZ47),2)</f>
        <v>0</v>
      </c>
      <c r="GE49" s="4">
        <f>ROUND(SUMIF(AA28:AA47,"=72842452",HD28:HD47),2)</f>
        <v>0</v>
      </c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>
        <v>0</v>
      </c>
    </row>
    <row r="51" spans="1:206" x14ac:dyDescent="0.2">
      <c r="A51" s="5">
        <v>50</v>
      </c>
      <c r="B51" s="5">
        <v>0</v>
      </c>
      <c r="C51" s="5">
        <v>0</v>
      </c>
      <c r="D51" s="5">
        <v>1</v>
      </c>
      <c r="E51" s="5">
        <v>201</v>
      </c>
      <c r="F51" s="5">
        <f>ROUND(Source!O49,O51)</f>
        <v>119504.97</v>
      </c>
      <c r="G51" s="5" t="s">
        <v>72</v>
      </c>
      <c r="H51" s="5" t="s">
        <v>73</v>
      </c>
      <c r="I51" s="5"/>
      <c r="J51" s="5"/>
      <c r="K51" s="5">
        <v>201</v>
      </c>
      <c r="L51" s="5">
        <v>1</v>
      </c>
      <c r="M51" s="5">
        <v>3</v>
      </c>
      <c r="N51" s="5" t="s">
        <v>3</v>
      </c>
      <c r="O51" s="5">
        <v>2</v>
      </c>
      <c r="P51" s="5">
        <f>ROUND(Source!DG49,O51)</f>
        <v>1220688.0900000001</v>
      </c>
      <c r="Q51" s="5"/>
      <c r="R51" s="5"/>
      <c r="S51" s="5"/>
      <c r="T51" s="5"/>
      <c r="U51" s="5"/>
      <c r="V51" s="5"/>
      <c r="W51" s="5">
        <v>119504.97</v>
      </c>
      <c r="X51" s="5">
        <v>1</v>
      </c>
      <c r="Y51" s="5">
        <v>119504.97</v>
      </c>
      <c r="Z51" s="5">
        <v>1220688.0900000001</v>
      </c>
      <c r="AA51" s="5">
        <v>1</v>
      </c>
      <c r="AB51" s="5">
        <v>1220688.0900000001</v>
      </c>
    </row>
    <row r="52" spans="1:206" x14ac:dyDescent="0.2">
      <c r="A52" s="5">
        <v>50</v>
      </c>
      <c r="B52" s="5">
        <v>0</v>
      </c>
      <c r="C52" s="5">
        <v>0</v>
      </c>
      <c r="D52" s="5">
        <v>1</v>
      </c>
      <c r="E52" s="5">
        <v>202</v>
      </c>
      <c r="F52" s="5">
        <f>ROUND(Source!P49,O52)</f>
        <v>99873.14</v>
      </c>
      <c r="G52" s="5" t="s">
        <v>74</v>
      </c>
      <c r="H52" s="5" t="s">
        <v>75</v>
      </c>
      <c r="I52" s="5"/>
      <c r="J52" s="5"/>
      <c r="K52" s="5">
        <v>202</v>
      </c>
      <c r="L52" s="5">
        <v>2</v>
      </c>
      <c r="M52" s="5">
        <v>3</v>
      </c>
      <c r="N52" s="5" t="s">
        <v>3</v>
      </c>
      <c r="O52" s="5">
        <v>2</v>
      </c>
      <c r="P52" s="5">
        <f>ROUND(Source!DH49,O52)</f>
        <v>548326.71</v>
      </c>
      <c r="Q52" s="5"/>
      <c r="R52" s="5"/>
      <c r="S52" s="5"/>
      <c r="T52" s="5"/>
      <c r="U52" s="5"/>
      <c r="V52" s="5"/>
      <c r="W52" s="5">
        <v>99873.14</v>
      </c>
      <c r="X52" s="5">
        <v>1</v>
      </c>
      <c r="Y52" s="5">
        <v>99873.14</v>
      </c>
      <c r="Z52" s="5">
        <v>548326.71</v>
      </c>
      <c r="AA52" s="5">
        <v>1</v>
      </c>
      <c r="AB52" s="5">
        <v>548326.71</v>
      </c>
    </row>
    <row r="53" spans="1:206" x14ac:dyDescent="0.2">
      <c r="A53" s="5">
        <v>50</v>
      </c>
      <c r="B53" s="5">
        <v>0</v>
      </c>
      <c r="C53" s="5">
        <v>0</v>
      </c>
      <c r="D53" s="5">
        <v>1</v>
      </c>
      <c r="E53" s="5">
        <v>222</v>
      </c>
      <c r="F53" s="5">
        <f>ROUND(Source!AO49,O53)</f>
        <v>0</v>
      </c>
      <c r="G53" s="5" t="s">
        <v>76</v>
      </c>
      <c r="H53" s="5" t="s">
        <v>77</v>
      </c>
      <c r="I53" s="5"/>
      <c r="J53" s="5"/>
      <c r="K53" s="5">
        <v>222</v>
      </c>
      <c r="L53" s="5">
        <v>3</v>
      </c>
      <c r="M53" s="5">
        <v>3</v>
      </c>
      <c r="N53" s="5" t="s">
        <v>3</v>
      </c>
      <c r="O53" s="5">
        <v>2</v>
      </c>
      <c r="P53" s="5">
        <f>ROUND(Source!EG49,O53)</f>
        <v>0</v>
      </c>
      <c r="Q53" s="5"/>
      <c r="R53" s="5"/>
      <c r="S53" s="5"/>
      <c r="T53" s="5"/>
      <c r="U53" s="5"/>
      <c r="V53" s="5"/>
      <c r="W53" s="5">
        <v>0</v>
      </c>
      <c r="X53" s="5">
        <v>1</v>
      </c>
      <c r="Y53" s="5">
        <v>0</v>
      </c>
      <c r="Z53" s="5">
        <v>0</v>
      </c>
      <c r="AA53" s="5">
        <v>1</v>
      </c>
      <c r="AB53" s="5">
        <v>0</v>
      </c>
    </row>
    <row r="54" spans="1:206" x14ac:dyDescent="0.2">
      <c r="A54" s="5">
        <v>50</v>
      </c>
      <c r="B54" s="5">
        <v>0</v>
      </c>
      <c r="C54" s="5">
        <v>0</v>
      </c>
      <c r="D54" s="5">
        <v>1</v>
      </c>
      <c r="E54" s="5">
        <v>225</v>
      </c>
      <c r="F54" s="5">
        <f>ROUND(Source!AV49,O54)</f>
        <v>99873.14</v>
      </c>
      <c r="G54" s="5" t="s">
        <v>78</v>
      </c>
      <c r="H54" s="5" t="s">
        <v>79</v>
      </c>
      <c r="I54" s="5"/>
      <c r="J54" s="5"/>
      <c r="K54" s="5">
        <v>225</v>
      </c>
      <c r="L54" s="5">
        <v>4</v>
      </c>
      <c r="M54" s="5">
        <v>3</v>
      </c>
      <c r="N54" s="5" t="s">
        <v>3</v>
      </c>
      <c r="O54" s="5">
        <v>2</v>
      </c>
      <c r="P54" s="5">
        <f>ROUND(Source!EN49,O54)</f>
        <v>548326.71</v>
      </c>
      <c r="Q54" s="5"/>
      <c r="R54" s="5"/>
      <c r="S54" s="5"/>
      <c r="T54" s="5"/>
      <c r="U54" s="5"/>
      <c r="V54" s="5"/>
      <c r="W54" s="5">
        <v>99873.14</v>
      </c>
      <c r="X54" s="5">
        <v>1</v>
      </c>
      <c r="Y54" s="5">
        <v>99873.14</v>
      </c>
      <c r="Z54" s="5">
        <v>548326.71</v>
      </c>
      <c r="AA54" s="5">
        <v>1</v>
      </c>
      <c r="AB54" s="5">
        <v>548326.71</v>
      </c>
    </row>
    <row r="55" spans="1:206" x14ac:dyDescent="0.2">
      <c r="A55" s="5">
        <v>50</v>
      </c>
      <c r="B55" s="5">
        <v>0</v>
      </c>
      <c r="C55" s="5">
        <v>0</v>
      </c>
      <c r="D55" s="5">
        <v>1</v>
      </c>
      <c r="E55" s="5">
        <v>226</v>
      </c>
      <c r="F55" s="5">
        <f>ROUND(Source!AW49,O55)</f>
        <v>99873.14</v>
      </c>
      <c r="G55" s="5" t="s">
        <v>80</v>
      </c>
      <c r="H55" s="5" t="s">
        <v>81</v>
      </c>
      <c r="I55" s="5"/>
      <c r="J55" s="5"/>
      <c r="K55" s="5">
        <v>226</v>
      </c>
      <c r="L55" s="5">
        <v>5</v>
      </c>
      <c r="M55" s="5">
        <v>3</v>
      </c>
      <c r="N55" s="5" t="s">
        <v>3</v>
      </c>
      <c r="O55" s="5">
        <v>2</v>
      </c>
      <c r="P55" s="5">
        <f>ROUND(Source!EO49,O55)</f>
        <v>548326.71</v>
      </c>
      <c r="Q55" s="5"/>
      <c r="R55" s="5"/>
      <c r="S55" s="5"/>
      <c r="T55" s="5"/>
      <c r="U55" s="5"/>
      <c r="V55" s="5"/>
      <c r="W55" s="5">
        <v>99873.14</v>
      </c>
      <c r="X55" s="5">
        <v>1</v>
      </c>
      <c r="Y55" s="5">
        <v>99873.14</v>
      </c>
      <c r="Z55" s="5">
        <v>548326.71</v>
      </c>
      <c r="AA55" s="5">
        <v>1</v>
      </c>
      <c r="AB55" s="5">
        <v>548326.71</v>
      </c>
    </row>
    <row r="56" spans="1:206" x14ac:dyDescent="0.2">
      <c r="A56" s="5">
        <v>50</v>
      </c>
      <c r="B56" s="5">
        <v>0</v>
      </c>
      <c r="C56" s="5">
        <v>0</v>
      </c>
      <c r="D56" s="5">
        <v>1</v>
      </c>
      <c r="E56" s="5">
        <v>227</v>
      </c>
      <c r="F56" s="5">
        <f>ROUND(Source!AX49,O56)</f>
        <v>0</v>
      </c>
      <c r="G56" s="5" t="s">
        <v>82</v>
      </c>
      <c r="H56" s="5" t="s">
        <v>83</v>
      </c>
      <c r="I56" s="5"/>
      <c r="J56" s="5"/>
      <c r="K56" s="5">
        <v>227</v>
      </c>
      <c r="L56" s="5">
        <v>6</v>
      </c>
      <c r="M56" s="5">
        <v>3</v>
      </c>
      <c r="N56" s="5" t="s">
        <v>3</v>
      </c>
      <c r="O56" s="5">
        <v>2</v>
      </c>
      <c r="P56" s="5">
        <f>ROUND(Source!EP49,O56)</f>
        <v>0</v>
      </c>
      <c r="Q56" s="5"/>
      <c r="R56" s="5"/>
      <c r="S56" s="5"/>
      <c r="T56" s="5"/>
      <c r="U56" s="5"/>
      <c r="V56" s="5"/>
      <c r="W56" s="5">
        <v>0</v>
      </c>
      <c r="X56" s="5">
        <v>1</v>
      </c>
      <c r="Y56" s="5">
        <v>0</v>
      </c>
      <c r="Z56" s="5">
        <v>0</v>
      </c>
      <c r="AA56" s="5">
        <v>1</v>
      </c>
      <c r="AB56" s="5">
        <v>0</v>
      </c>
    </row>
    <row r="57" spans="1:206" x14ac:dyDescent="0.2">
      <c r="A57" s="5">
        <v>50</v>
      </c>
      <c r="B57" s="5">
        <v>0</v>
      </c>
      <c r="C57" s="5">
        <v>0</v>
      </c>
      <c r="D57" s="5">
        <v>1</v>
      </c>
      <c r="E57" s="5">
        <v>228</v>
      </c>
      <c r="F57" s="5">
        <f>ROUND(Source!AY49,O57)</f>
        <v>99873.14</v>
      </c>
      <c r="G57" s="5" t="s">
        <v>84</v>
      </c>
      <c r="H57" s="5" t="s">
        <v>85</v>
      </c>
      <c r="I57" s="5"/>
      <c r="J57" s="5"/>
      <c r="K57" s="5">
        <v>228</v>
      </c>
      <c r="L57" s="5">
        <v>7</v>
      </c>
      <c r="M57" s="5">
        <v>3</v>
      </c>
      <c r="N57" s="5" t="s">
        <v>3</v>
      </c>
      <c r="O57" s="5">
        <v>2</v>
      </c>
      <c r="P57" s="5">
        <f>ROUND(Source!EQ49,O57)</f>
        <v>548326.71</v>
      </c>
      <c r="Q57" s="5"/>
      <c r="R57" s="5"/>
      <c r="S57" s="5"/>
      <c r="T57" s="5"/>
      <c r="U57" s="5"/>
      <c r="V57" s="5"/>
      <c r="W57" s="5">
        <v>99873.14</v>
      </c>
      <c r="X57" s="5">
        <v>1</v>
      </c>
      <c r="Y57" s="5">
        <v>99873.14</v>
      </c>
      <c r="Z57" s="5">
        <v>548326.71</v>
      </c>
      <c r="AA57" s="5">
        <v>1</v>
      </c>
      <c r="AB57" s="5">
        <v>548326.71</v>
      </c>
    </row>
    <row r="58" spans="1:206" x14ac:dyDescent="0.2">
      <c r="A58" s="5">
        <v>50</v>
      </c>
      <c r="B58" s="5">
        <v>0</v>
      </c>
      <c r="C58" s="5">
        <v>0</v>
      </c>
      <c r="D58" s="5">
        <v>1</v>
      </c>
      <c r="E58" s="5">
        <v>216</v>
      </c>
      <c r="F58" s="5">
        <f>ROUND(Source!AP49,O58)</f>
        <v>0</v>
      </c>
      <c r="G58" s="5" t="s">
        <v>86</v>
      </c>
      <c r="H58" s="5" t="s">
        <v>87</v>
      </c>
      <c r="I58" s="5"/>
      <c r="J58" s="5"/>
      <c r="K58" s="5">
        <v>216</v>
      </c>
      <c r="L58" s="5">
        <v>8</v>
      </c>
      <c r="M58" s="5">
        <v>3</v>
      </c>
      <c r="N58" s="5" t="s">
        <v>3</v>
      </c>
      <c r="O58" s="5">
        <v>2</v>
      </c>
      <c r="P58" s="5">
        <f>ROUND(Source!EH49,O58)</f>
        <v>0</v>
      </c>
      <c r="Q58" s="5"/>
      <c r="R58" s="5"/>
      <c r="S58" s="5"/>
      <c r="T58" s="5"/>
      <c r="U58" s="5"/>
      <c r="V58" s="5"/>
      <c r="W58" s="5">
        <v>0</v>
      </c>
      <c r="X58" s="5">
        <v>1</v>
      </c>
      <c r="Y58" s="5">
        <v>0</v>
      </c>
      <c r="Z58" s="5">
        <v>0</v>
      </c>
      <c r="AA58" s="5">
        <v>1</v>
      </c>
      <c r="AB58" s="5">
        <v>0</v>
      </c>
    </row>
    <row r="59" spans="1:206" x14ac:dyDescent="0.2">
      <c r="A59" s="5">
        <v>50</v>
      </c>
      <c r="B59" s="5">
        <v>0</v>
      </c>
      <c r="C59" s="5">
        <v>0</v>
      </c>
      <c r="D59" s="5">
        <v>1</v>
      </c>
      <c r="E59" s="5">
        <v>223</v>
      </c>
      <c r="F59" s="5">
        <f>ROUND(Source!AQ49,O59)</f>
        <v>0</v>
      </c>
      <c r="G59" s="5" t="s">
        <v>88</v>
      </c>
      <c r="H59" s="5" t="s">
        <v>89</v>
      </c>
      <c r="I59" s="5"/>
      <c r="J59" s="5"/>
      <c r="K59" s="5">
        <v>223</v>
      </c>
      <c r="L59" s="5">
        <v>9</v>
      </c>
      <c r="M59" s="5">
        <v>3</v>
      </c>
      <c r="N59" s="5" t="s">
        <v>3</v>
      </c>
      <c r="O59" s="5">
        <v>2</v>
      </c>
      <c r="P59" s="5">
        <f>ROUND(Source!EI49,O59)</f>
        <v>0</v>
      </c>
      <c r="Q59" s="5"/>
      <c r="R59" s="5"/>
      <c r="S59" s="5"/>
      <c r="T59" s="5"/>
      <c r="U59" s="5"/>
      <c r="V59" s="5"/>
      <c r="W59" s="5">
        <v>0</v>
      </c>
      <c r="X59" s="5">
        <v>1</v>
      </c>
      <c r="Y59" s="5">
        <v>0</v>
      </c>
      <c r="Z59" s="5">
        <v>0</v>
      </c>
      <c r="AA59" s="5">
        <v>1</v>
      </c>
      <c r="AB59" s="5">
        <v>0</v>
      </c>
    </row>
    <row r="60" spans="1:206" x14ac:dyDescent="0.2">
      <c r="A60" s="5">
        <v>50</v>
      </c>
      <c r="B60" s="5">
        <v>0</v>
      </c>
      <c r="C60" s="5">
        <v>0</v>
      </c>
      <c r="D60" s="5">
        <v>1</v>
      </c>
      <c r="E60" s="5">
        <v>229</v>
      </c>
      <c r="F60" s="5">
        <f>ROUND(Source!AZ49,O60)</f>
        <v>0</v>
      </c>
      <c r="G60" s="5" t="s">
        <v>90</v>
      </c>
      <c r="H60" s="5" t="s">
        <v>91</v>
      </c>
      <c r="I60" s="5"/>
      <c r="J60" s="5"/>
      <c r="K60" s="5">
        <v>229</v>
      </c>
      <c r="L60" s="5">
        <v>10</v>
      </c>
      <c r="M60" s="5">
        <v>3</v>
      </c>
      <c r="N60" s="5" t="s">
        <v>3</v>
      </c>
      <c r="O60" s="5">
        <v>2</v>
      </c>
      <c r="P60" s="5">
        <f>ROUND(Source!ER49,O60)</f>
        <v>0</v>
      </c>
      <c r="Q60" s="5"/>
      <c r="R60" s="5"/>
      <c r="S60" s="5"/>
      <c r="T60" s="5"/>
      <c r="U60" s="5"/>
      <c r="V60" s="5"/>
      <c r="W60" s="5">
        <v>0</v>
      </c>
      <c r="X60" s="5">
        <v>1</v>
      </c>
      <c r="Y60" s="5">
        <v>0</v>
      </c>
      <c r="Z60" s="5">
        <v>0</v>
      </c>
      <c r="AA60" s="5">
        <v>1</v>
      </c>
      <c r="AB60" s="5">
        <v>0</v>
      </c>
    </row>
    <row r="61" spans="1:206" x14ac:dyDescent="0.2">
      <c r="A61" s="5">
        <v>50</v>
      </c>
      <c r="B61" s="5">
        <v>0</v>
      </c>
      <c r="C61" s="5">
        <v>0</v>
      </c>
      <c r="D61" s="5">
        <v>1</v>
      </c>
      <c r="E61" s="5">
        <v>203</v>
      </c>
      <c r="F61" s="5">
        <f>ROUND(Source!Q49,O61)</f>
        <v>237</v>
      </c>
      <c r="G61" s="5" t="s">
        <v>92</v>
      </c>
      <c r="H61" s="5" t="s">
        <v>93</v>
      </c>
      <c r="I61" s="5"/>
      <c r="J61" s="5"/>
      <c r="K61" s="5">
        <v>203</v>
      </c>
      <c r="L61" s="5">
        <v>11</v>
      </c>
      <c r="M61" s="5">
        <v>3</v>
      </c>
      <c r="N61" s="5" t="s">
        <v>3</v>
      </c>
      <c r="O61" s="5">
        <v>2</v>
      </c>
      <c r="P61" s="5">
        <f>ROUND(Source!DI49,O61)</f>
        <v>3045.81</v>
      </c>
      <c r="Q61" s="5"/>
      <c r="R61" s="5"/>
      <c r="S61" s="5"/>
      <c r="T61" s="5"/>
      <c r="U61" s="5"/>
      <c r="V61" s="5"/>
      <c r="W61" s="5">
        <v>237</v>
      </c>
      <c r="X61" s="5">
        <v>1</v>
      </c>
      <c r="Y61" s="5">
        <v>237</v>
      </c>
      <c r="Z61" s="5">
        <v>3045.81</v>
      </c>
      <c r="AA61" s="5">
        <v>1</v>
      </c>
      <c r="AB61" s="5">
        <v>3045.81</v>
      </c>
    </row>
    <row r="62" spans="1:206" x14ac:dyDescent="0.2">
      <c r="A62" s="5">
        <v>50</v>
      </c>
      <c r="B62" s="5">
        <v>0</v>
      </c>
      <c r="C62" s="5">
        <v>0</v>
      </c>
      <c r="D62" s="5">
        <v>1</v>
      </c>
      <c r="E62" s="5">
        <v>231</v>
      </c>
      <c r="F62" s="5">
        <f>ROUND(Source!BB49,O62)</f>
        <v>0</v>
      </c>
      <c r="G62" s="5" t="s">
        <v>94</v>
      </c>
      <c r="H62" s="5" t="s">
        <v>95</v>
      </c>
      <c r="I62" s="5"/>
      <c r="J62" s="5"/>
      <c r="K62" s="5">
        <v>231</v>
      </c>
      <c r="L62" s="5">
        <v>12</v>
      </c>
      <c r="M62" s="5">
        <v>3</v>
      </c>
      <c r="N62" s="5" t="s">
        <v>3</v>
      </c>
      <c r="O62" s="5">
        <v>2</v>
      </c>
      <c r="P62" s="5">
        <f>ROUND(Source!ET49,O62)</f>
        <v>0</v>
      </c>
      <c r="Q62" s="5"/>
      <c r="R62" s="5"/>
      <c r="S62" s="5"/>
      <c r="T62" s="5"/>
      <c r="U62" s="5"/>
      <c r="V62" s="5"/>
      <c r="W62" s="5">
        <v>0</v>
      </c>
      <c r="X62" s="5">
        <v>1</v>
      </c>
      <c r="Y62" s="5">
        <v>0</v>
      </c>
      <c r="Z62" s="5">
        <v>0</v>
      </c>
      <c r="AA62" s="5">
        <v>1</v>
      </c>
      <c r="AB62" s="5">
        <v>0</v>
      </c>
    </row>
    <row r="63" spans="1:206" x14ac:dyDescent="0.2">
      <c r="A63" s="5">
        <v>50</v>
      </c>
      <c r="B63" s="5">
        <v>0</v>
      </c>
      <c r="C63" s="5">
        <v>0</v>
      </c>
      <c r="D63" s="5">
        <v>1</v>
      </c>
      <c r="E63" s="5">
        <v>204</v>
      </c>
      <c r="F63" s="5">
        <f>ROUND(Source!R49,O63)</f>
        <v>36</v>
      </c>
      <c r="G63" s="5" t="s">
        <v>96</v>
      </c>
      <c r="H63" s="5" t="s">
        <v>97</v>
      </c>
      <c r="I63" s="5"/>
      <c r="J63" s="5"/>
      <c r="K63" s="5">
        <v>204</v>
      </c>
      <c r="L63" s="5">
        <v>13</v>
      </c>
      <c r="M63" s="5">
        <v>3</v>
      </c>
      <c r="N63" s="5" t="s">
        <v>3</v>
      </c>
      <c r="O63" s="5">
        <v>2</v>
      </c>
      <c r="P63" s="5">
        <f>ROUND(Source!DJ49,O63)</f>
        <v>1242.3599999999999</v>
      </c>
      <c r="Q63" s="5"/>
      <c r="R63" s="5"/>
      <c r="S63" s="5"/>
      <c r="T63" s="5"/>
      <c r="U63" s="5"/>
      <c r="V63" s="5"/>
      <c r="W63" s="5">
        <v>36</v>
      </c>
      <c r="X63" s="5">
        <v>1</v>
      </c>
      <c r="Y63" s="5">
        <v>36</v>
      </c>
      <c r="Z63" s="5">
        <v>1242.3599999999999</v>
      </c>
      <c r="AA63" s="5">
        <v>1</v>
      </c>
      <c r="AB63" s="5">
        <v>1242.3599999999999</v>
      </c>
    </row>
    <row r="64" spans="1:206" x14ac:dyDescent="0.2">
      <c r="A64" s="5">
        <v>50</v>
      </c>
      <c r="B64" s="5">
        <v>0</v>
      </c>
      <c r="C64" s="5">
        <v>0</v>
      </c>
      <c r="D64" s="5">
        <v>1</v>
      </c>
      <c r="E64" s="5">
        <v>205</v>
      </c>
      <c r="F64" s="5">
        <f>ROUND(Source!S49,O64)</f>
        <v>19394.830000000002</v>
      </c>
      <c r="G64" s="5" t="s">
        <v>98</v>
      </c>
      <c r="H64" s="5" t="s">
        <v>99</v>
      </c>
      <c r="I64" s="5"/>
      <c r="J64" s="5"/>
      <c r="K64" s="5">
        <v>205</v>
      </c>
      <c r="L64" s="5">
        <v>14</v>
      </c>
      <c r="M64" s="5">
        <v>3</v>
      </c>
      <c r="N64" s="5" t="s">
        <v>3</v>
      </c>
      <c r="O64" s="5">
        <v>2</v>
      </c>
      <c r="P64" s="5">
        <f>ROUND(Source!DK49,O64)</f>
        <v>669315.56999999995</v>
      </c>
      <c r="Q64" s="5"/>
      <c r="R64" s="5"/>
      <c r="S64" s="5"/>
      <c r="T64" s="5"/>
      <c r="U64" s="5"/>
      <c r="V64" s="5"/>
      <c r="W64" s="5">
        <v>19394.830000000002</v>
      </c>
      <c r="X64" s="5">
        <v>1</v>
      </c>
      <c r="Y64" s="5">
        <v>19394.830000000002</v>
      </c>
      <c r="Z64" s="5">
        <v>669315.56999999995</v>
      </c>
      <c r="AA64" s="5">
        <v>1</v>
      </c>
      <c r="AB64" s="5">
        <v>669315.56999999995</v>
      </c>
    </row>
    <row r="65" spans="1:88" x14ac:dyDescent="0.2">
      <c r="A65" s="5">
        <v>50</v>
      </c>
      <c r="B65" s="5">
        <v>0</v>
      </c>
      <c r="C65" s="5">
        <v>0</v>
      </c>
      <c r="D65" s="5">
        <v>1</v>
      </c>
      <c r="E65" s="5">
        <v>232</v>
      </c>
      <c r="F65" s="5">
        <f>ROUND(Source!BC49,O65)</f>
        <v>0</v>
      </c>
      <c r="G65" s="5" t="s">
        <v>100</v>
      </c>
      <c r="H65" s="5" t="s">
        <v>101</v>
      </c>
      <c r="I65" s="5"/>
      <c r="J65" s="5"/>
      <c r="K65" s="5">
        <v>232</v>
      </c>
      <c r="L65" s="5">
        <v>15</v>
      </c>
      <c r="M65" s="5">
        <v>3</v>
      </c>
      <c r="N65" s="5" t="s">
        <v>3</v>
      </c>
      <c r="O65" s="5">
        <v>2</v>
      </c>
      <c r="P65" s="5">
        <f>ROUND(Source!EU49,O65)</f>
        <v>0</v>
      </c>
      <c r="Q65" s="5"/>
      <c r="R65" s="5"/>
      <c r="S65" s="5"/>
      <c r="T65" s="5"/>
      <c r="U65" s="5"/>
      <c r="V65" s="5"/>
      <c r="W65" s="5">
        <v>0</v>
      </c>
      <c r="X65" s="5">
        <v>1</v>
      </c>
      <c r="Y65" s="5">
        <v>0</v>
      </c>
      <c r="Z65" s="5">
        <v>0</v>
      </c>
      <c r="AA65" s="5">
        <v>1</v>
      </c>
      <c r="AB65" s="5">
        <v>0</v>
      </c>
    </row>
    <row r="66" spans="1:88" x14ac:dyDescent="0.2">
      <c r="A66" s="5">
        <v>50</v>
      </c>
      <c r="B66" s="5">
        <v>0</v>
      </c>
      <c r="C66" s="5">
        <v>0</v>
      </c>
      <c r="D66" s="5">
        <v>1</v>
      </c>
      <c r="E66" s="5">
        <v>214</v>
      </c>
      <c r="F66" s="5">
        <f>ROUND(Source!AS49,O66)</f>
        <v>151375.49</v>
      </c>
      <c r="G66" s="5" t="s">
        <v>102</v>
      </c>
      <c r="H66" s="5" t="s">
        <v>103</v>
      </c>
      <c r="I66" s="5"/>
      <c r="J66" s="5"/>
      <c r="K66" s="5">
        <v>214</v>
      </c>
      <c r="L66" s="5">
        <v>16</v>
      </c>
      <c r="M66" s="5">
        <v>3</v>
      </c>
      <c r="N66" s="5" t="s">
        <v>3</v>
      </c>
      <c r="O66" s="5">
        <v>2</v>
      </c>
      <c r="P66" s="5">
        <f>ROUND(Source!EK49,O66)</f>
        <v>2052627.18</v>
      </c>
      <c r="Q66" s="5"/>
      <c r="R66" s="5"/>
      <c r="S66" s="5"/>
      <c r="T66" s="5"/>
      <c r="U66" s="5"/>
      <c r="V66" s="5"/>
      <c r="W66" s="5">
        <v>151375.49</v>
      </c>
      <c r="X66" s="5">
        <v>1</v>
      </c>
      <c r="Y66" s="5">
        <v>151375.49</v>
      </c>
      <c r="Z66" s="5">
        <v>2052627.18</v>
      </c>
      <c r="AA66" s="5">
        <v>1</v>
      </c>
      <c r="AB66" s="5">
        <v>2052627.18</v>
      </c>
    </row>
    <row r="67" spans="1:88" x14ac:dyDescent="0.2">
      <c r="A67" s="5">
        <v>50</v>
      </c>
      <c r="B67" s="5">
        <v>0</v>
      </c>
      <c r="C67" s="5">
        <v>0</v>
      </c>
      <c r="D67" s="5">
        <v>1</v>
      </c>
      <c r="E67" s="5">
        <v>215</v>
      </c>
      <c r="F67" s="5">
        <f>ROUND(Source!AT49,O67)</f>
        <v>0</v>
      </c>
      <c r="G67" s="5" t="s">
        <v>104</v>
      </c>
      <c r="H67" s="5" t="s">
        <v>105</v>
      </c>
      <c r="I67" s="5"/>
      <c r="J67" s="5"/>
      <c r="K67" s="5">
        <v>215</v>
      </c>
      <c r="L67" s="5">
        <v>17</v>
      </c>
      <c r="M67" s="5">
        <v>3</v>
      </c>
      <c r="N67" s="5" t="s">
        <v>3</v>
      </c>
      <c r="O67" s="5">
        <v>2</v>
      </c>
      <c r="P67" s="5">
        <f>ROUND(Source!EL49,O67)</f>
        <v>0</v>
      </c>
      <c r="Q67" s="5"/>
      <c r="R67" s="5"/>
      <c r="S67" s="5"/>
      <c r="T67" s="5"/>
      <c r="U67" s="5"/>
      <c r="V67" s="5"/>
      <c r="W67" s="5">
        <v>0</v>
      </c>
      <c r="X67" s="5">
        <v>1</v>
      </c>
      <c r="Y67" s="5">
        <v>0</v>
      </c>
      <c r="Z67" s="5">
        <v>0</v>
      </c>
      <c r="AA67" s="5">
        <v>1</v>
      </c>
      <c r="AB67" s="5">
        <v>0</v>
      </c>
    </row>
    <row r="68" spans="1:88" x14ac:dyDescent="0.2">
      <c r="A68" s="5">
        <v>50</v>
      </c>
      <c r="B68" s="5">
        <v>0</v>
      </c>
      <c r="C68" s="5">
        <v>0</v>
      </c>
      <c r="D68" s="5">
        <v>1</v>
      </c>
      <c r="E68" s="5">
        <v>217</v>
      </c>
      <c r="F68" s="5">
        <f>ROUND(Source!AU49,O68)</f>
        <v>0</v>
      </c>
      <c r="G68" s="5" t="s">
        <v>106</v>
      </c>
      <c r="H68" s="5" t="s">
        <v>107</v>
      </c>
      <c r="I68" s="5"/>
      <c r="J68" s="5"/>
      <c r="K68" s="5">
        <v>217</v>
      </c>
      <c r="L68" s="5">
        <v>18</v>
      </c>
      <c r="M68" s="5">
        <v>3</v>
      </c>
      <c r="N68" s="5" t="s">
        <v>3</v>
      </c>
      <c r="O68" s="5">
        <v>2</v>
      </c>
      <c r="P68" s="5">
        <f>ROUND(Source!EM49,O68)</f>
        <v>0</v>
      </c>
      <c r="Q68" s="5"/>
      <c r="R68" s="5"/>
      <c r="S68" s="5"/>
      <c r="T68" s="5"/>
      <c r="U68" s="5"/>
      <c r="V68" s="5"/>
      <c r="W68" s="5">
        <v>0</v>
      </c>
      <c r="X68" s="5">
        <v>1</v>
      </c>
      <c r="Y68" s="5">
        <v>0</v>
      </c>
      <c r="Z68" s="5">
        <v>0</v>
      </c>
      <c r="AA68" s="5">
        <v>1</v>
      </c>
      <c r="AB68" s="5">
        <v>0</v>
      </c>
    </row>
    <row r="69" spans="1:88" x14ac:dyDescent="0.2">
      <c r="A69" s="5">
        <v>50</v>
      </c>
      <c r="B69" s="5">
        <v>0</v>
      </c>
      <c r="C69" s="5">
        <v>0</v>
      </c>
      <c r="D69" s="5">
        <v>1</v>
      </c>
      <c r="E69" s="5">
        <v>230</v>
      </c>
      <c r="F69" s="5">
        <f>ROUND(Source!BA49,O69)</f>
        <v>0</v>
      </c>
      <c r="G69" s="5" t="s">
        <v>108</v>
      </c>
      <c r="H69" s="5" t="s">
        <v>109</v>
      </c>
      <c r="I69" s="5"/>
      <c r="J69" s="5"/>
      <c r="K69" s="5">
        <v>230</v>
      </c>
      <c r="L69" s="5">
        <v>19</v>
      </c>
      <c r="M69" s="5">
        <v>3</v>
      </c>
      <c r="N69" s="5" t="s">
        <v>3</v>
      </c>
      <c r="O69" s="5">
        <v>2</v>
      </c>
      <c r="P69" s="5">
        <f>ROUND(Source!ES49,O69)</f>
        <v>0</v>
      </c>
      <c r="Q69" s="5"/>
      <c r="R69" s="5"/>
      <c r="S69" s="5"/>
      <c r="T69" s="5"/>
      <c r="U69" s="5"/>
      <c r="V69" s="5"/>
      <c r="W69" s="5">
        <v>0</v>
      </c>
      <c r="X69" s="5">
        <v>1</v>
      </c>
      <c r="Y69" s="5">
        <v>0</v>
      </c>
      <c r="Z69" s="5">
        <v>0</v>
      </c>
      <c r="AA69" s="5">
        <v>1</v>
      </c>
      <c r="AB69" s="5">
        <v>0</v>
      </c>
    </row>
    <row r="70" spans="1:88" x14ac:dyDescent="0.2">
      <c r="A70" s="5">
        <v>50</v>
      </c>
      <c r="B70" s="5">
        <v>0</v>
      </c>
      <c r="C70" s="5">
        <v>0</v>
      </c>
      <c r="D70" s="5">
        <v>1</v>
      </c>
      <c r="E70" s="5">
        <v>206</v>
      </c>
      <c r="F70" s="5">
        <f>ROUND(Source!T49,O70)</f>
        <v>0</v>
      </c>
      <c r="G70" s="5" t="s">
        <v>110</v>
      </c>
      <c r="H70" s="5" t="s">
        <v>111</v>
      </c>
      <c r="I70" s="5"/>
      <c r="J70" s="5"/>
      <c r="K70" s="5">
        <v>206</v>
      </c>
      <c r="L70" s="5">
        <v>20</v>
      </c>
      <c r="M70" s="5">
        <v>3</v>
      </c>
      <c r="N70" s="5" t="s">
        <v>3</v>
      </c>
      <c r="O70" s="5">
        <v>2</v>
      </c>
      <c r="P70" s="5">
        <f>ROUND(Source!DL49,O70)</f>
        <v>0</v>
      </c>
      <c r="Q70" s="5"/>
      <c r="R70" s="5"/>
      <c r="S70" s="5"/>
      <c r="T70" s="5"/>
      <c r="U70" s="5"/>
      <c r="V70" s="5"/>
      <c r="W70" s="5">
        <v>0</v>
      </c>
      <c r="X70" s="5">
        <v>1</v>
      </c>
      <c r="Y70" s="5">
        <v>0</v>
      </c>
      <c r="Z70" s="5">
        <v>0</v>
      </c>
      <c r="AA70" s="5">
        <v>1</v>
      </c>
      <c r="AB70" s="5">
        <v>0</v>
      </c>
    </row>
    <row r="71" spans="1:88" x14ac:dyDescent="0.2">
      <c r="A71" s="5">
        <v>50</v>
      </c>
      <c r="B71" s="5">
        <v>0</v>
      </c>
      <c r="C71" s="5">
        <v>0</v>
      </c>
      <c r="D71" s="5">
        <v>1</v>
      </c>
      <c r="E71" s="5">
        <v>207</v>
      </c>
      <c r="F71" s="5">
        <f>Source!U49</f>
        <v>1752.3780000000002</v>
      </c>
      <c r="G71" s="5" t="s">
        <v>112</v>
      </c>
      <c r="H71" s="5" t="s">
        <v>113</v>
      </c>
      <c r="I71" s="5"/>
      <c r="J71" s="5"/>
      <c r="K71" s="5">
        <v>207</v>
      </c>
      <c r="L71" s="5">
        <v>21</v>
      </c>
      <c r="M71" s="5">
        <v>3</v>
      </c>
      <c r="N71" s="5" t="s">
        <v>3</v>
      </c>
      <c r="O71" s="5">
        <v>-1</v>
      </c>
      <c r="P71" s="5">
        <f>Source!DM49</f>
        <v>1752.3780000000002</v>
      </c>
      <c r="Q71" s="5"/>
      <c r="R71" s="5"/>
      <c r="S71" s="5"/>
      <c r="T71" s="5"/>
      <c r="U71" s="5"/>
      <c r="V71" s="5"/>
      <c r="W71" s="5">
        <v>1752.3780000000002</v>
      </c>
      <c r="X71" s="5">
        <v>1</v>
      </c>
      <c r="Y71" s="5">
        <v>1752.3780000000002</v>
      </c>
      <c r="Z71" s="5">
        <v>1752.3780000000002</v>
      </c>
      <c r="AA71" s="5">
        <v>1</v>
      </c>
      <c r="AB71" s="5">
        <v>1752.3780000000002</v>
      </c>
    </row>
    <row r="72" spans="1:88" x14ac:dyDescent="0.2">
      <c r="A72" s="5">
        <v>50</v>
      </c>
      <c r="B72" s="5">
        <v>0</v>
      </c>
      <c r="C72" s="5">
        <v>0</v>
      </c>
      <c r="D72" s="5">
        <v>1</v>
      </c>
      <c r="E72" s="5">
        <v>208</v>
      </c>
      <c r="F72" s="5">
        <f>Source!V49</f>
        <v>0</v>
      </c>
      <c r="G72" s="5" t="s">
        <v>114</v>
      </c>
      <c r="H72" s="5" t="s">
        <v>115</v>
      </c>
      <c r="I72" s="5"/>
      <c r="J72" s="5"/>
      <c r="K72" s="5">
        <v>208</v>
      </c>
      <c r="L72" s="5">
        <v>22</v>
      </c>
      <c r="M72" s="5">
        <v>3</v>
      </c>
      <c r="N72" s="5" t="s">
        <v>3</v>
      </c>
      <c r="O72" s="5">
        <v>-1</v>
      </c>
      <c r="P72" s="5">
        <f>Source!DN49</f>
        <v>0</v>
      </c>
      <c r="Q72" s="5"/>
      <c r="R72" s="5"/>
      <c r="S72" s="5"/>
      <c r="T72" s="5"/>
      <c r="U72" s="5"/>
      <c r="V72" s="5"/>
      <c r="W72" s="5">
        <v>0</v>
      </c>
      <c r="X72" s="5">
        <v>1</v>
      </c>
      <c r="Y72" s="5">
        <v>0</v>
      </c>
      <c r="Z72" s="5">
        <v>0</v>
      </c>
      <c r="AA72" s="5">
        <v>1</v>
      </c>
      <c r="AB72" s="5">
        <v>0</v>
      </c>
    </row>
    <row r="73" spans="1:88" x14ac:dyDescent="0.2">
      <c r="A73" s="5">
        <v>50</v>
      </c>
      <c r="B73" s="5">
        <v>0</v>
      </c>
      <c r="C73" s="5">
        <v>0</v>
      </c>
      <c r="D73" s="5">
        <v>1</v>
      </c>
      <c r="E73" s="5">
        <v>209</v>
      </c>
      <c r="F73" s="5">
        <f>ROUND(Source!W49,O73)</f>
        <v>0</v>
      </c>
      <c r="G73" s="5" t="s">
        <v>116</v>
      </c>
      <c r="H73" s="5" t="s">
        <v>117</v>
      </c>
      <c r="I73" s="5"/>
      <c r="J73" s="5"/>
      <c r="K73" s="5">
        <v>209</v>
      </c>
      <c r="L73" s="5">
        <v>23</v>
      </c>
      <c r="M73" s="5">
        <v>3</v>
      </c>
      <c r="N73" s="5" t="s">
        <v>3</v>
      </c>
      <c r="O73" s="5">
        <v>2</v>
      </c>
      <c r="P73" s="5">
        <f>ROUND(Source!DO49,O73)</f>
        <v>0</v>
      </c>
      <c r="Q73" s="5"/>
      <c r="R73" s="5"/>
      <c r="S73" s="5"/>
      <c r="T73" s="5"/>
      <c r="U73" s="5"/>
      <c r="V73" s="5"/>
      <c r="W73" s="5">
        <v>0</v>
      </c>
      <c r="X73" s="5">
        <v>1</v>
      </c>
      <c r="Y73" s="5">
        <v>0</v>
      </c>
      <c r="Z73" s="5">
        <v>0</v>
      </c>
      <c r="AA73" s="5">
        <v>1</v>
      </c>
      <c r="AB73" s="5">
        <v>0</v>
      </c>
    </row>
    <row r="74" spans="1:88" x14ac:dyDescent="0.2">
      <c r="A74" s="5">
        <v>50</v>
      </c>
      <c r="B74" s="5">
        <v>0</v>
      </c>
      <c r="C74" s="5">
        <v>0</v>
      </c>
      <c r="D74" s="5">
        <v>1</v>
      </c>
      <c r="E74" s="5">
        <v>233</v>
      </c>
      <c r="F74" s="5">
        <f>ROUND(Source!BD49,O74)</f>
        <v>0</v>
      </c>
      <c r="G74" s="5" t="s">
        <v>118</v>
      </c>
      <c r="H74" s="5" t="s">
        <v>119</v>
      </c>
      <c r="I74" s="5"/>
      <c r="J74" s="5"/>
      <c r="K74" s="5">
        <v>233</v>
      </c>
      <c r="L74" s="5">
        <v>24</v>
      </c>
      <c r="M74" s="5">
        <v>3</v>
      </c>
      <c r="N74" s="5" t="s">
        <v>3</v>
      </c>
      <c r="O74" s="5">
        <v>2</v>
      </c>
      <c r="P74" s="5">
        <f>ROUND(Source!EV49,O74)</f>
        <v>0</v>
      </c>
      <c r="Q74" s="5"/>
      <c r="R74" s="5"/>
      <c r="S74" s="5"/>
      <c r="T74" s="5"/>
      <c r="U74" s="5"/>
      <c r="V74" s="5"/>
      <c r="W74" s="5">
        <v>0</v>
      </c>
      <c r="X74" s="5">
        <v>1</v>
      </c>
      <c r="Y74" s="5">
        <v>0</v>
      </c>
      <c r="Z74" s="5">
        <v>0</v>
      </c>
      <c r="AA74" s="5">
        <v>1</v>
      </c>
      <c r="AB74" s="5">
        <v>0</v>
      </c>
    </row>
    <row r="75" spans="1:88" x14ac:dyDescent="0.2">
      <c r="A75" s="5">
        <v>50</v>
      </c>
      <c r="B75" s="5">
        <v>0</v>
      </c>
      <c r="C75" s="5">
        <v>0</v>
      </c>
      <c r="D75" s="5">
        <v>1</v>
      </c>
      <c r="E75" s="5">
        <v>210</v>
      </c>
      <c r="F75" s="5">
        <f>ROUND(Source!X49,O75)</f>
        <v>19394.830000000002</v>
      </c>
      <c r="G75" s="5" t="s">
        <v>120</v>
      </c>
      <c r="H75" s="5" t="s">
        <v>121</v>
      </c>
      <c r="I75" s="5"/>
      <c r="J75" s="5"/>
      <c r="K75" s="5">
        <v>210</v>
      </c>
      <c r="L75" s="5">
        <v>25</v>
      </c>
      <c r="M75" s="5">
        <v>3</v>
      </c>
      <c r="N75" s="5" t="s">
        <v>3</v>
      </c>
      <c r="O75" s="5">
        <v>2</v>
      </c>
      <c r="P75" s="5">
        <f>ROUND(Source!DP49,O75)</f>
        <v>555531.92000000004</v>
      </c>
      <c r="Q75" s="5"/>
      <c r="R75" s="5"/>
      <c r="S75" s="5"/>
      <c r="T75" s="5"/>
      <c r="U75" s="5"/>
      <c r="V75" s="5"/>
      <c r="W75" s="5">
        <v>19394.830000000002</v>
      </c>
      <c r="X75" s="5">
        <v>1</v>
      </c>
      <c r="Y75" s="5">
        <v>19394.830000000002</v>
      </c>
      <c r="Z75" s="5">
        <v>555531.92000000004</v>
      </c>
      <c r="AA75" s="5">
        <v>1</v>
      </c>
      <c r="AB75" s="5">
        <v>555531.92000000004</v>
      </c>
    </row>
    <row r="76" spans="1:88" x14ac:dyDescent="0.2">
      <c r="A76" s="5">
        <v>50</v>
      </c>
      <c r="B76" s="5">
        <v>0</v>
      </c>
      <c r="C76" s="5">
        <v>0</v>
      </c>
      <c r="D76" s="5">
        <v>1</v>
      </c>
      <c r="E76" s="5">
        <v>211</v>
      </c>
      <c r="F76" s="5">
        <f>ROUND(Source!Y49,O76)</f>
        <v>12412.69</v>
      </c>
      <c r="G76" s="5" t="s">
        <v>122</v>
      </c>
      <c r="H76" s="5" t="s">
        <v>123</v>
      </c>
      <c r="I76" s="5"/>
      <c r="J76" s="5"/>
      <c r="K76" s="5">
        <v>211</v>
      </c>
      <c r="L76" s="5">
        <v>26</v>
      </c>
      <c r="M76" s="5">
        <v>3</v>
      </c>
      <c r="N76" s="5" t="s">
        <v>3</v>
      </c>
      <c r="O76" s="5">
        <v>2</v>
      </c>
      <c r="P76" s="5">
        <f>ROUND(Source!DQ49,O76)</f>
        <v>274419.39</v>
      </c>
      <c r="Q76" s="5"/>
      <c r="R76" s="5"/>
      <c r="S76" s="5"/>
      <c r="T76" s="5"/>
      <c r="U76" s="5"/>
      <c r="V76" s="5"/>
      <c r="W76" s="5">
        <v>12412.69</v>
      </c>
      <c r="X76" s="5">
        <v>1</v>
      </c>
      <c r="Y76" s="5">
        <v>12412.69</v>
      </c>
      <c r="Z76" s="5">
        <v>274419.39</v>
      </c>
      <c r="AA76" s="5">
        <v>1</v>
      </c>
      <c r="AB76" s="5">
        <v>274419.39</v>
      </c>
    </row>
    <row r="77" spans="1:88" x14ac:dyDescent="0.2">
      <c r="A77" s="5">
        <v>50</v>
      </c>
      <c r="B77" s="5">
        <v>0</v>
      </c>
      <c r="C77" s="5">
        <v>0</v>
      </c>
      <c r="D77" s="5">
        <v>1</v>
      </c>
      <c r="E77" s="5">
        <v>224</v>
      </c>
      <c r="F77" s="5">
        <f>ROUND(Source!AR49,O77)</f>
        <v>151375.49</v>
      </c>
      <c r="G77" s="5" t="s">
        <v>124</v>
      </c>
      <c r="H77" s="5" t="s">
        <v>125</v>
      </c>
      <c r="I77" s="5"/>
      <c r="J77" s="5"/>
      <c r="K77" s="5">
        <v>224</v>
      </c>
      <c r="L77" s="5">
        <v>27</v>
      </c>
      <c r="M77" s="5">
        <v>3</v>
      </c>
      <c r="N77" s="5" t="s">
        <v>3</v>
      </c>
      <c r="O77" s="5">
        <v>2</v>
      </c>
      <c r="P77" s="5">
        <f>ROUND(Source!EJ49,O77)</f>
        <v>2052627.18</v>
      </c>
      <c r="Q77" s="5"/>
      <c r="R77" s="5"/>
      <c r="S77" s="5"/>
      <c r="T77" s="5"/>
      <c r="U77" s="5"/>
      <c r="V77" s="5"/>
      <c r="W77" s="5">
        <v>151375.49</v>
      </c>
      <c r="X77" s="5">
        <v>1</v>
      </c>
      <c r="Y77" s="5">
        <v>151375.49</v>
      </c>
      <c r="Z77" s="5">
        <v>2052627.18</v>
      </c>
      <c r="AA77" s="5">
        <v>1</v>
      </c>
      <c r="AB77" s="5">
        <v>2052627.18</v>
      </c>
    </row>
    <row r="79" spans="1:88" x14ac:dyDescent="0.2">
      <c r="A79" s="1">
        <v>4</v>
      </c>
      <c r="B79" s="1">
        <v>1</v>
      </c>
      <c r="C79" s="1"/>
      <c r="D79" s="1">
        <f>ROW(A118)</f>
        <v>118</v>
      </c>
      <c r="E79" s="1"/>
      <c r="F79" s="1" t="s">
        <v>17</v>
      </c>
      <c r="G79" s="1" t="s">
        <v>126</v>
      </c>
      <c r="H79" s="1" t="s">
        <v>3</v>
      </c>
      <c r="I79" s="1">
        <v>0</v>
      </c>
      <c r="J79" s="1"/>
      <c r="K79" s="1">
        <v>0</v>
      </c>
      <c r="L79" s="1"/>
      <c r="M79" s="1" t="s">
        <v>3</v>
      </c>
      <c r="N79" s="1"/>
      <c r="O79" s="1"/>
      <c r="P79" s="1"/>
      <c r="Q79" s="1"/>
      <c r="R79" s="1"/>
      <c r="S79" s="1">
        <v>0</v>
      </c>
      <c r="T79" s="1">
        <v>0</v>
      </c>
      <c r="U79" s="1" t="s">
        <v>3</v>
      </c>
      <c r="V79" s="1">
        <v>0</v>
      </c>
      <c r="W79" s="1"/>
      <c r="X79" s="1"/>
      <c r="Y79" s="1"/>
      <c r="Z79" s="1"/>
      <c r="AA79" s="1"/>
      <c r="AB79" s="1" t="s">
        <v>3</v>
      </c>
      <c r="AC79" s="1" t="s">
        <v>3</v>
      </c>
      <c r="AD79" s="1" t="s">
        <v>3</v>
      </c>
      <c r="AE79" s="1" t="s">
        <v>3</v>
      </c>
      <c r="AF79" s="1" t="s">
        <v>3</v>
      </c>
      <c r="AG79" s="1" t="s">
        <v>3</v>
      </c>
      <c r="AH79" s="1"/>
      <c r="AI79" s="1"/>
      <c r="AJ79" s="1"/>
      <c r="AK79" s="1"/>
      <c r="AL79" s="1"/>
      <c r="AM79" s="1"/>
      <c r="AN79" s="1"/>
      <c r="AO79" s="1"/>
      <c r="AP79" s="1" t="s">
        <v>3</v>
      </c>
      <c r="AQ79" s="1" t="s">
        <v>3</v>
      </c>
      <c r="AR79" s="1" t="s">
        <v>3</v>
      </c>
      <c r="AS79" s="1"/>
      <c r="AT79" s="1"/>
      <c r="AU79" s="1"/>
      <c r="AV79" s="1"/>
      <c r="AW79" s="1"/>
      <c r="AX79" s="1"/>
      <c r="AY79" s="1"/>
      <c r="AZ79" s="1" t="s">
        <v>3</v>
      </c>
      <c r="BA79" s="1"/>
      <c r="BB79" s="1" t="s">
        <v>3</v>
      </c>
      <c r="BC79" s="1" t="s">
        <v>3</v>
      </c>
      <c r="BD79" s="1" t="s">
        <v>15</v>
      </c>
      <c r="BE79" s="1" t="s">
        <v>15</v>
      </c>
      <c r="BF79" s="1" t="s">
        <v>16</v>
      </c>
      <c r="BG79" s="1" t="s">
        <v>3</v>
      </c>
      <c r="BH79" s="1" t="s">
        <v>16</v>
      </c>
      <c r="BI79" s="1" t="s">
        <v>15</v>
      </c>
      <c r="BJ79" s="1" t="s">
        <v>3</v>
      </c>
      <c r="BK79" s="1" t="s">
        <v>3</v>
      </c>
      <c r="BL79" s="1" t="s">
        <v>3</v>
      </c>
      <c r="BM79" s="1" t="s">
        <v>3</v>
      </c>
      <c r="BN79" s="1" t="s">
        <v>15</v>
      </c>
      <c r="BO79" s="1" t="s">
        <v>3</v>
      </c>
      <c r="BP79" s="1" t="s">
        <v>3</v>
      </c>
      <c r="BQ79" s="1"/>
      <c r="BR79" s="1"/>
      <c r="BS79" s="1"/>
      <c r="BT79" s="1"/>
      <c r="BU79" s="1"/>
      <c r="BV79" s="1"/>
      <c r="BW79" s="1"/>
      <c r="BX79" s="1">
        <v>0</v>
      </c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>
        <v>0</v>
      </c>
    </row>
    <row r="81" spans="1:255" x14ac:dyDescent="0.2">
      <c r="A81" s="3">
        <v>52</v>
      </c>
      <c r="B81" s="3">
        <f t="shared" ref="B81:G81" si="58">B118</f>
        <v>1</v>
      </c>
      <c r="C81" s="3">
        <f t="shared" si="58"/>
        <v>4</v>
      </c>
      <c r="D81" s="3">
        <f t="shared" si="58"/>
        <v>79</v>
      </c>
      <c r="E81" s="3">
        <f t="shared" si="58"/>
        <v>0</v>
      </c>
      <c r="F81" s="3" t="str">
        <f t="shared" si="58"/>
        <v>Новый раздел</v>
      </c>
      <c r="G81" s="3" t="str">
        <f t="shared" si="58"/>
        <v>Полы</v>
      </c>
      <c r="H81" s="3"/>
      <c r="I81" s="3"/>
      <c r="J81" s="3"/>
      <c r="K81" s="3"/>
      <c r="L81" s="3"/>
      <c r="M81" s="3"/>
      <c r="N81" s="3"/>
      <c r="O81" s="3">
        <f t="shared" ref="O81:AT81" si="59">O118</f>
        <v>77772.78</v>
      </c>
      <c r="P81" s="3">
        <f t="shared" si="59"/>
        <v>74882.69</v>
      </c>
      <c r="Q81" s="3">
        <f t="shared" si="59"/>
        <v>293.37</v>
      </c>
      <c r="R81" s="3">
        <f t="shared" si="59"/>
        <v>56.08</v>
      </c>
      <c r="S81" s="3">
        <f t="shared" si="59"/>
        <v>2596.7199999999998</v>
      </c>
      <c r="T81" s="3">
        <f t="shared" si="59"/>
        <v>0</v>
      </c>
      <c r="U81" s="3">
        <f t="shared" si="59"/>
        <v>222.56977499999999</v>
      </c>
      <c r="V81" s="3">
        <f t="shared" si="59"/>
        <v>0</v>
      </c>
      <c r="W81" s="3">
        <f t="shared" si="59"/>
        <v>0</v>
      </c>
      <c r="X81" s="3">
        <f t="shared" si="59"/>
        <v>2409.6799999999998</v>
      </c>
      <c r="Y81" s="3">
        <f t="shared" si="59"/>
        <v>1650.8</v>
      </c>
      <c r="Z81" s="3">
        <f t="shared" si="59"/>
        <v>0</v>
      </c>
      <c r="AA81" s="3">
        <f t="shared" si="59"/>
        <v>0</v>
      </c>
      <c r="AB81" s="3">
        <f t="shared" si="59"/>
        <v>77772.78</v>
      </c>
      <c r="AC81" s="3">
        <f t="shared" si="59"/>
        <v>74882.69</v>
      </c>
      <c r="AD81" s="3">
        <f t="shared" si="59"/>
        <v>293.37</v>
      </c>
      <c r="AE81" s="3">
        <f t="shared" si="59"/>
        <v>56.08</v>
      </c>
      <c r="AF81" s="3">
        <f t="shared" si="59"/>
        <v>2596.7199999999998</v>
      </c>
      <c r="AG81" s="3">
        <f t="shared" si="59"/>
        <v>0</v>
      </c>
      <c r="AH81" s="3">
        <f t="shared" si="59"/>
        <v>222.56977499999999</v>
      </c>
      <c r="AI81" s="3">
        <f t="shared" si="59"/>
        <v>0</v>
      </c>
      <c r="AJ81" s="3">
        <f t="shared" si="59"/>
        <v>0</v>
      </c>
      <c r="AK81" s="3">
        <f t="shared" si="59"/>
        <v>2409.6799999999998</v>
      </c>
      <c r="AL81" s="3">
        <f t="shared" si="59"/>
        <v>1650.8</v>
      </c>
      <c r="AM81" s="3">
        <f t="shared" si="59"/>
        <v>0</v>
      </c>
      <c r="AN81" s="3">
        <f t="shared" si="59"/>
        <v>0</v>
      </c>
      <c r="AO81" s="3">
        <f t="shared" si="59"/>
        <v>0</v>
      </c>
      <c r="AP81" s="3">
        <f t="shared" si="59"/>
        <v>0</v>
      </c>
      <c r="AQ81" s="3">
        <f t="shared" si="59"/>
        <v>0</v>
      </c>
      <c r="AR81" s="3">
        <f t="shared" si="59"/>
        <v>81931.399999999994</v>
      </c>
      <c r="AS81" s="3">
        <f t="shared" si="59"/>
        <v>81931.399999999994</v>
      </c>
      <c r="AT81" s="3">
        <f t="shared" si="59"/>
        <v>0</v>
      </c>
      <c r="AU81" s="3">
        <f t="shared" ref="AU81:BZ81" si="60">AU118</f>
        <v>0</v>
      </c>
      <c r="AV81" s="3">
        <f t="shared" si="60"/>
        <v>74882.69</v>
      </c>
      <c r="AW81" s="3">
        <f t="shared" si="60"/>
        <v>74882.69</v>
      </c>
      <c r="AX81" s="3">
        <f t="shared" si="60"/>
        <v>0</v>
      </c>
      <c r="AY81" s="3">
        <f t="shared" si="60"/>
        <v>74882.69</v>
      </c>
      <c r="AZ81" s="3">
        <f t="shared" si="60"/>
        <v>0</v>
      </c>
      <c r="BA81" s="3">
        <f t="shared" si="60"/>
        <v>0</v>
      </c>
      <c r="BB81" s="3">
        <f t="shared" si="60"/>
        <v>0</v>
      </c>
      <c r="BC81" s="3">
        <f t="shared" si="60"/>
        <v>0</v>
      </c>
      <c r="BD81" s="3">
        <f t="shared" si="60"/>
        <v>0</v>
      </c>
      <c r="BE81" s="3">
        <f t="shared" si="60"/>
        <v>0</v>
      </c>
      <c r="BF81" s="3">
        <f t="shared" si="60"/>
        <v>0</v>
      </c>
      <c r="BG81" s="3">
        <f t="shared" si="60"/>
        <v>0</v>
      </c>
      <c r="BH81" s="3">
        <f t="shared" si="60"/>
        <v>0</v>
      </c>
      <c r="BI81" s="3">
        <f t="shared" si="60"/>
        <v>0</v>
      </c>
      <c r="BJ81" s="3">
        <f t="shared" si="60"/>
        <v>0</v>
      </c>
      <c r="BK81" s="3">
        <f t="shared" si="60"/>
        <v>0</v>
      </c>
      <c r="BL81" s="3">
        <f t="shared" si="60"/>
        <v>0</v>
      </c>
      <c r="BM81" s="3">
        <f t="shared" si="60"/>
        <v>0</v>
      </c>
      <c r="BN81" s="3">
        <f t="shared" si="60"/>
        <v>0</v>
      </c>
      <c r="BO81" s="3">
        <f t="shared" si="60"/>
        <v>0</v>
      </c>
      <c r="BP81" s="3">
        <f t="shared" si="60"/>
        <v>0</v>
      </c>
      <c r="BQ81" s="3">
        <f t="shared" si="60"/>
        <v>0</v>
      </c>
      <c r="BR81" s="3">
        <f t="shared" si="60"/>
        <v>0</v>
      </c>
      <c r="BS81" s="3">
        <f t="shared" si="60"/>
        <v>0</v>
      </c>
      <c r="BT81" s="3">
        <f t="shared" si="60"/>
        <v>0</v>
      </c>
      <c r="BU81" s="3">
        <f t="shared" si="60"/>
        <v>0</v>
      </c>
      <c r="BV81" s="3">
        <f t="shared" si="60"/>
        <v>0</v>
      </c>
      <c r="BW81" s="3">
        <f t="shared" si="60"/>
        <v>0</v>
      </c>
      <c r="BX81" s="3">
        <f t="shared" si="60"/>
        <v>0</v>
      </c>
      <c r="BY81" s="3">
        <f t="shared" si="60"/>
        <v>0</v>
      </c>
      <c r="BZ81" s="3">
        <f t="shared" si="60"/>
        <v>0</v>
      </c>
      <c r="CA81" s="3">
        <f t="shared" ref="CA81:DF81" si="61">CA118</f>
        <v>81931.399999999994</v>
      </c>
      <c r="CB81" s="3">
        <f t="shared" si="61"/>
        <v>81931.399999999994</v>
      </c>
      <c r="CC81" s="3">
        <f t="shared" si="61"/>
        <v>0</v>
      </c>
      <c r="CD81" s="3">
        <f t="shared" si="61"/>
        <v>0</v>
      </c>
      <c r="CE81" s="3">
        <f t="shared" si="61"/>
        <v>74882.69</v>
      </c>
      <c r="CF81" s="3">
        <f t="shared" si="61"/>
        <v>74882.69</v>
      </c>
      <c r="CG81" s="3">
        <f t="shared" si="61"/>
        <v>0</v>
      </c>
      <c r="CH81" s="3">
        <f t="shared" si="61"/>
        <v>74882.69</v>
      </c>
      <c r="CI81" s="3">
        <f t="shared" si="61"/>
        <v>0</v>
      </c>
      <c r="CJ81" s="3">
        <f t="shared" si="61"/>
        <v>0</v>
      </c>
      <c r="CK81" s="3">
        <f t="shared" si="61"/>
        <v>0</v>
      </c>
      <c r="CL81" s="3">
        <f t="shared" si="61"/>
        <v>0</v>
      </c>
      <c r="CM81" s="3">
        <f t="shared" si="61"/>
        <v>0</v>
      </c>
      <c r="CN81" s="3">
        <f t="shared" si="61"/>
        <v>0</v>
      </c>
      <c r="CO81" s="3">
        <f t="shared" si="61"/>
        <v>0</v>
      </c>
      <c r="CP81" s="3">
        <f t="shared" si="61"/>
        <v>0</v>
      </c>
      <c r="CQ81" s="3">
        <f t="shared" si="61"/>
        <v>0</v>
      </c>
      <c r="CR81" s="3">
        <f t="shared" si="61"/>
        <v>0</v>
      </c>
      <c r="CS81" s="3">
        <f t="shared" si="61"/>
        <v>0</v>
      </c>
      <c r="CT81" s="3">
        <f t="shared" si="61"/>
        <v>0</v>
      </c>
      <c r="CU81" s="3">
        <f t="shared" si="61"/>
        <v>0</v>
      </c>
      <c r="CV81" s="3">
        <f t="shared" si="61"/>
        <v>0</v>
      </c>
      <c r="CW81" s="3">
        <f t="shared" si="61"/>
        <v>0</v>
      </c>
      <c r="CX81" s="3">
        <f t="shared" si="61"/>
        <v>0</v>
      </c>
      <c r="CY81" s="3">
        <f t="shared" si="61"/>
        <v>0</v>
      </c>
      <c r="CZ81" s="3">
        <f t="shared" si="61"/>
        <v>0</v>
      </c>
      <c r="DA81" s="3">
        <f t="shared" si="61"/>
        <v>0</v>
      </c>
      <c r="DB81" s="3">
        <f t="shared" si="61"/>
        <v>0</v>
      </c>
      <c r="DC81" s="3">
        <f t="shared" si="61"/>
        <v>0</v>
      </c>
      <c r="DD81" s="3">
        <f t="shared" si="61"/>
        <v>0</v>
      </c>
      <c r="DE81" s="3">
        <f t="shared" si="61"/>
        <v>0</v>
      </c>
      <c r="DF81" s="3">
        <f t="shared" si="61"/>
        <v>0</v>
      </c>
      <c r="DG81" s="4">
        <f t="shared" ref="DG81:EL81" si="62">DG118</f>
        <v>302161.63</v>
      </c>
      <c r="DH81" s="4">
        <f t="shared" si="62"/>
        <v>208423.18</v>
      </c>
      <c r="DI81" s="4">
        <f t="shared" si="62"/>
        <v>4125.6400000000003</v>
      </c>
      <c r="DJ81" s="4">
        <f t="shared" si="62"/>
        <v>1935.32</v>
      </c>
      <c r="DK81" s="4">
        <f t="shared" si="62"/>
        <v>89612.81</v>
      </c>
      <c r="DL81" s="4">
        <f t="shared" si="62"/>
        <v>0</v>
      </c>
      <c r="DM81" s="4">
        <f t="shared" si="62"/>
        <v>222.56977499999999</v>
      </c>
      <c r="DN81" s="4">
        <f t="shared" si="62"/>
        <v>0</v>
      </c>
      <c r="DO81" s="4">
        <f t="shared" si="62"/>
        <v>0</v>
      </c>
      <c r="DP81" s="4">
        <f t="shared" si="62"/>
        <v>70675.38</v>
      </c>
      <c r="DQ81" s="4">
        <f t="shared" si="62"/>
        <v>36741.26</v>
      </c>
      <c r="DR81" s="4">
        <f t="shared" si="62"/>
        <v>0</v>
      </c>
      <c r="DS81" s="4">
        <f t="shared" si="62"/>
        <v>0</v>
      </c>
      <c r="DT81" s="4">
        <f t="shared" si="62"/>
        <v>302161.63</v>
      </c>
      <c r="DU81" s="4">
        <f t="shared" si="62"/>
        <v>208423.18</v>
      </c>
      <c r="DV81" s="4">
        <f t="shared" si="62"/>
        <v>4125.6400000000003</v>
      </c>
      <c r="DW81" s="4">
        <f t="shared" si="62"/>
        <v>1935.32</v>
      </c>
      <c r="DX81" s="4">
        <f t="shared" si="62"/>
        <v>89612.81</v>
      </c>
      <c r="DY81" s="4">
        <f t="shared" si="62"/>
        <v>0</v>
      </c>
      <c r="DZ81" s="4">
        <f t="shared" si="62"/>
        <v>222.56977499999999</v>
      </c>
      <c r="EA81" s="4">
        <f t="shared" si="62"/>
        <v>0</v>
      </c>
      <c r="EB81" s="4">
        <f t="shared" si="62"/>
        <v>0</v>
      </c>
      <c r="EC81" s="4">
        <f t="shared" si="62"/>
        <v>70675.38</v>
      </c>
      <c r="ED81" s="4">
        <f t="shared" si="62"/>
        <v>36741.26</v>
      </c>
      <c r="EE81" s="4">
        <f t="shared" si="62"/>
        <v>0</v>
      </c>
      <c r="EF81" s="4">
        <f t="shared" si="62"/>
        <v>0</v>
      </c>
      <c r="EG81" s="4">
        <f t="shared" si="62"/>
        <v>0</v>
      </c>
      <c r="EH81" s="4">
        <f t="shared" si="62"/>
        <v>0</v>
      </c>
      <c r="EI81" s="4">
        <f t="shared" si="62"/>
        <v>0</v>
      </c>
      <c r="EJ81" s="4">
        <f t="shared" si="62"/>
        <v>412674.79</v>
      </c>
      <c r="EK81" s="4">
        <f t="shared" si="62"/>
        <v>412674.79</v>
      </c>
      <c r="EL81" s="4">
        <f t="shared" si="62"/>
        <v>0</v>
      </c>
      <c r="EM81" s="4">
        <f t="shared" ref="EM81:FR81" si="63">EM118</f>
        <v>0</v>
      </c>
      <c r="EN81" s="4">
        <f t="shared" si="63"/>
        <v>208423.18</v>
      </c>
      <c r="EO81" s="4">
        <f t="shared" si="63"/>
        <v>208423.18</v>
      </c>
      <c r="EP81" s="4">
        <f t="shared" si="63"/>
        <v>0</v>
      </c>
      <c r="EQ81" s="4">
        <f t="shared" si="63"/>
        <v>208423.18</v>
      </c>
      <c r="ER81" s="4">
        <f t="shared" si="63"/>
        <v>0</v>
      </c>
      <c r="ES81" s="4">
        <f t="shared" si="63"/>
        <v>0</v>
      </c>
      <c r="ET81" s="4">
        <f t="shared" si="63"/>
        <v>0</v>
      </c>
      <c r="EU81" s="4">
        <f t="shared" si="63"/>
        <v>0</v>
      </c>
      <c r="EV81" s="4">
        <f t="shared" si="63"/>
        <v>0</v>
      </c>
      <c r="EW81" s="4">
        <f t="shared" si="63"/>
        <v>0</v>
      </c>
      <c r="EX81" s="4">
        <f t="shared" si="63"/>
        <v>0</v>
      </c>
      <c r="EY81" s="4">
        <f t="shared" si="63"/>
        <v>0</v>
      </c>
      <c r="EZ81" s="4">
        <f t="shared" si="63"/>
        <v>0</v>
      </c>
      <c r="FA81" s="4">
        <f t="shared" si="63"/>
        <v>0</v>
      </c>
      <c r="FB81" s="4">
        <f t="shared" si="63"/>
        <v>0</v>
      </c>
      <c r="FC81" s="4">
        <f t="shared" si="63"/>
        <v>0</v>
      </c>
      <c r="FD81" s="4">
        <f t="shared" si="63"/>
        <v>0</v>
      </c>
      <c r="FE81" s="4">
        <f t="shared" si="63"/>
        <v>0</v>
      </c>
      <c r="FF81" s="4">
        <f t="shared" si="63"/>
        <v>0</v>
      </c>
      <c r="FG81" s="4">
        <f t="shared" si="63"/>
        <v>0</v>
      </c>
      <c r="FH81" s="4">
        <f t="shared" si="63"/>
        <v>0</v>
      </c>
      <c r="FI81" s="4">
        <f t="shared" si="63"/>
        <v>0</v>
      </c>
      <c r="FJ81" s="4">
        <f t="shared" si="63"/>
        <v>0</v>
      </c>
      <c r="FK81" s="4">
        <f t="shared" si="63"/>
        <v>0</v>
      </c>
      <c r="FL81" s="4">
        <f t="shared" si="63"/>
        <v>0</v>
      </c>
      <c r="FM81" s="4">
        <f t="shared" si="63"/>
        <v>0</v>
      </c>
      <c r="FN81" s="4">
        <f t="shared" si="63"/>
        <v>0</v>
      </c>
      <c r="FO81" s="4">
        <f t="shared" si="63"/>
        <v>0</v>
      </c>
      <c r="FP81" s="4">
        <f t="shared" si="63"/>
        <v>0</v>
      </c>
      <c r="FQ81" s="4">
        <f t="shared" si="63"/>
        <v>0</v>
      </c>
      <c r="FR81" s="4">
        <f t="shared" si="63"/>
        <v>0</v>
      </c>
      <c r="FS81" s="4">
        <f t="shared" ref="FS81:GX81" si="64">FS118</f>
        <v>412674.79</v>
      </c>
      <c r="FT81" s="4">
        <f t="shared" si="64"/>
        <v>412674.79</v>
      </c>
      <c r="FU81" s="4">
        <f t="shared" si="64"/>
        <v>0</v>
      </c>
      <c r="FV81" s="4">
        <f t="shared" si="64"/>
        <v>0</v>
      </c>
      <c r="FW81" s="4">
        <f t="shared" si="64"/>
        <v>208423.18</v>
      </c>
      <c r="FX81" s="4">
        <f t="shared" si="64"/>
        <v>208423.18</v>
      </c>
      <c r="FY81" s="4">
        <f t="shared" si="64"/>
        <v>0</v>
      </c>
      <c r="FZ81" s="4">
        <f t="shared" si="64"/>
        <v>208423.18</v>
      </c>
      <c r="GA81" s="4">
        <f t="shared" si="64"/>
        <v>0</v>
      </c>
      <c r="GB81" s="4">
        <f t="shared" si="64"/>
        <v>0</v>
      </c>
      <c r="GC81" s="4">
        <f t="shared" si="64"/>
        <v>0</v>
      </c>
      <c r="GD81" s="4">
        <f t="shared" si="64"/>
        <v>0</v>
      </c>
      <c r="GE81" s="4">
        <f t="shared" si="64"/>
        <v>0</v>
      </c>
      <c r="GF81" s="4">
        <f t="shared" si="64"/>
        <v>0</v>
      </c>
      <c r="GG81" s="4">
        <f t="shared" si="64"/>
        <v>0</v>
      </c>
      <c r="GH81" s="4">
        <f t="shared" si="64"/>
        <v>0</v>
      </c>
      <c r="GI81" s="4">
        <f t="shared" si="64"/>
        <v>0</v>
      </c>
      <c r="GJ81" s="4">
        <f t="shared" si="64"/>
        <v>0</v>
      </c>
      <c r="GK81" s="4">
        <f t="shared" si="64"/>
        <v>0</v>
      </c>
      <c r="GL81" s="4">
        <f t="shared" si="64"/>
        <v>0</v>
      </c>
      <c r="GM81" s="4">
        <f t="shared" si="64"/>
        <v>0</v>
      </c>
      <c r="GN81" s="4">
        <f t="shared" si="64"/>
        <v>0</v>
      </c>
      <c r="GO81" s="4">
        <f t="shared" si="64"/>
        <v>0</v>
      </c>
      <c r="GP81" s="4">
        <f t="shared" si="64"/>
        <v>0</v>
      </c>
      <c r="GQ81" s="4">
        <f t="shared" si="64"/>
        <v>0</v>
      </c>
      <c r="GR81" s="4">
        <f t="shared" si="64"/>
        <v>0</v>
      </c>
      <c r="GS81" s="4">
        <f t="shared" si="64"/>
        <v>0</v>
      </c>
      <c r="GT81" s="4">
        <f t="shared" si="64"/>
        <v>0</v>
      </c>
      <c r="GU81" s="4">
        <f t="shared" si="64"/>
        <v>0</v>
      </c>
      <c r="GV81" s="4">
        <f t="shared" si="64"/>
        <v>0</v>
      </c>
      <c r="GW81" s="4">
        <f t="shared" si="64"/>
        <v>0</v>
      </c>
      <c r="GX81" s="4">
        <f t="shared" si="64"/>
        <v>0</v>
      </c>
    </row>
    <row r="83" spans="1:255" x14ac:dyDescent="0.2">
      <c r="A83" s="2">
        <v>19</v>
      </c>
      <c r="B83" s="2">
        <v>1</v>
      </c>
      <c r="C83" s="2"/>
      <c r="D83" s="2"/>
      <c r="E83" s="2"/>
      <c r="F83" s="2" t="s">
        <v>3</v>
      </c>
      <c r="G83" s="2" t="s">
        <v>127</v>
      </c>
      <c r="H83" s="2" t="s">
        <v>3</v>
      </c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>
        <v>1</v>
      </c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>
        <v>0</v>
      </c>
      <c r="IL83" s="2"/>
      <c r="IM83" s="2"/>
      <c r="IN83" s="2"/>
      <c r="IO83" s="2"/>
      <c r="IP83" s="2"/>
      <c r="IQ83" s="2"/>
      <c r="IR83" s="2"/>
      <c r="IS83" s="2"/>
      <c r="IT83" s="2"/>
      <c r="IU83" s="2"/>
    </row>
    <row r="84" spans="1:255" x14ac:dyDescent="0.2">
      <c r="A84" s="2">
        <v>17</v>
      </c>
      <c r="B84" s="2">
        <v>1</v>
      </c>
      <c r="C84" s="2">
        <f>ROW(SmtRes!A42)</f>
        <v>42</v>
      </c>
      <c r="D84" s="2">
        <f>ROW(EtalonRes!A42)</f>
        <v>42</v>
      </c>
      <c r="E84" s="2" t="s">
        <v>3</v>
      </c>
      <c r="F84" s="2" t="s">
        <v>128</v>
      </c>
      <c r="G84" s="2" t="s">
        <v>129</v>
      </c>
      <c r="H84" s="2" t="s">
        <v>130</v>
      </c>
      <c r="I84" s="2">
        <f>ROUND(100/100,9)</f>
        <v>1</v>
      </c>
      <c r="J84" s="2">
        <v>0</v>
      </c>
      <c r="K84" s="2">
        <f>ROUND(100/100,9)</f>
        <v>1</v>
      </c>
      <c r="L84" s="2"/>
      <c r="M84" s="2"/>
      <c r="N84" s="2"/>
      <c r="O84" s="2">
        <f t="shared" ref="O84:O89" si="65">ROUND(CP84,2)</f>
        <v>116.41</v>
      </c>
      <c r="P84" s="2">
        <f t="shared" ref="P84:P89" si="66">ROUND((ROUND((AC84*AW84*I84),2)*BC84),2)</f>
        <v>0</v>
      </c>
      <c r="Q84" s="2">
        <f>(ROUND((ROUND(((ET84)*AV84*I84),2)*BB84),2)+ROUND((ROUND(((AE84-(EU84))*AV84*I84),2)*BS84),2))</f>
        <v>0</v>
      </c>
      <c r="R84" s="2">
        <f t="shared" ref="R84:R89" si="67">ROUND((ROUND((AE84*AV84*I84),2)*BS84),2)</f>
        <v>0</v>
      </c>
      <c r="S84" s="2">
        <f t="shared" ref="S84:S89" si="68">ROUND((ROUND((AF84*AV84*I84),2)*BA84),2)</f>
        <v>116.41</v>
      </c>
      <c r="T84" s="2">
        <f t="shared" ref="T84:T89" si="69">ROUND(CU84*I84,2)</f>
        <v>0</v>
      </c>
      <c r="U84" s="2">
        <f t="shared" ref="U84:U89" si="70">CV84*I84</f>
        <v>11.39</v>
      </c>
      <c r="V84" s="2">
        <f t="shared" ref="V84:V89" si="71">CW84*I84</f>
        <v>0</v>
      </c>
      <c r="W84" s="2">
        <f t="shared" ref="W84:W89" si="72">ROUND(CX84*I84,2)</f>
        <v>0</v>
      </c>
      <c r="X84" s="2">
        <f t="shared" ref="X84:Y89" si="73">ROUND(CY84,2)</f>
        <v>93.13</v>
      </c>
      <c r="Y84" s="2">
        <f t="shared" si="73"/>
        <v>64.03</v>
      </c>
      <c r="Z84" s="2"/>
      <c r="AA84" s="2">
        <v>-1</v>
      </c>
      <c r="AB84" s="2">
        <f t="shared" ref="AB84:AB89" si="74">ROUND((AC84+AD84+AF84),6)</f>
        <v>116.41</v>
      </c>
      <c r="AC84" s="2">
        <f>ROUND((ES84),6)</f>
        <v>0</v>
      </c>
      <c r="AD84" s="2">
        <f>ROUND((((ET84)-(EU84))+AE84),6)</f>
        <v>0</v>
      </c>
      <c r="AE84" s="2">
        <f>ROUND((EU84),6)</f>
        <v>0</v>
      </c>
      <c r="AF84" s="2">
        <f>ROUND((EV84),6)</f>
        <v>116.41</v>
      </c>
      <c r="AG84" s="2">
        <f t="shared" ref="AG84:AG89" si="75">ROUND((AP84),6)</f>
        <v>0</v>
      </c>
      <c r="AH84" s="2">
        <f>(EW84)</f>
        <v>11.39</v>
      </c>
      <c r="AI84" s="2">
        <f>(EX84)</f>
        <v>0</v>
      </c>
      <c r="AJ84" s="2">
        <f t="shared" ref="AJ84:AJ89" si="76">(AS84)</f>
        <v>0</v>
      </c>
      <c r="AK84" s="2">
        <v>116.41</v>
      </c>
      <c r="AL84" s="2">
        <v>0</v>
      </c>
      <c r="AM84" s="2">
        <v>0</v>
      </c>
      <c r="AN84" s="2">
        <v>0</v>
      </c>
      <c r="AO84" s="2">
        <v>116.41</v>
      </c>
      <c r="AP84" s="2">
        <v>0</v>
      </c>
      <c r="AQ84" s="2">
        <v>11.39</v>
      </c>
      <c r="AR84" s="2">
        <v>0</v>
      </c>
      <c r="AS84" s="2">
        <v>0</v>
      </c>
      <c r="AT84" s="2">
        <v>80</v>
      </c>
      <c r="AU84" s="2">
        <v>55</v>
      </c>
      <c r="AV84" s="2">
        <v>1</v>
      </c>
      <c r="AW84" s="2">
        <v>1</v>
      </c>
      <c r="AX84" s="2"/>
      <c r="AY84" s="2"/>
      <c r="AZ84" s="2">
        <v>1</v>
      </c>
      <c r="BA84" s="2">
        <v>1</v>
      </c>
      <c r="BB84" s="2">
        <v>1</v>
      </c>
      <c r="BC84" s="2">
        <v>1</v>
      </c>
      <c r="BD84" s="2" t="s">
        <v>3</v>
      </c>
      <c r="BE84" s="2" t="s">
        <v>3</v>
      </c>
      <c r="BF84" s="2" t="s">
        <v>3</v>
      </c>
      <c r="BG84" s="2" t="s">
        <v>3</v>
      </c>
      <c r="BH84" s="2">
        <v>0</v>
      </c>
      <c r="BI84" s="2">
        <v>1</v>
      </c>
      <c r="BJ84" s="2" t="s">
        <v>131</v>
      </c>
      <c r="BK84" s="2"/>
      <c r="BL84" s="2"/>
      <c r="BM84" s="2">
        <v>439</v>
      </c>
      <c r="BN84" s="2">
        <v>0</v>
      </c>
      <c r="BO84" s="2" t="s">
        <v>3</v>
      </c>
      <c r="BP84" s="2">
        <v>0</v>
      </c>
      <c r="BQ84" s="2">
        <v>60</v>
      </c>
      <c r="BR84" s="2">
        <v>0</v>
      </c>
      <c r="BS84" s="2">
        <v>1</v>
      </c>
      <c r="BT84" s="2">
        <v>1</v>
      </c>
      <c r="BU84" s="2">
        <v>1</v>
      </c>
      <c r="BV84" s="2">
        <v>1</v>
      </c>
      <c r="BW84" s="2">
        <v>1</v>
      </c>
      <c r="BX84" s="2">
        <v>1</v>
      </c>
      <c r="BY84" s="2" t="s">
        <v>3</v>
      </c>
      <c r="BZ84" s="2">
        <v>80</v>
      </c>
      <c r="CA84" s="2">
        <v>55</v>
      </c>
      <c r="CB84" s="2" t="s">
        <v>3</v>
      </c>
      <c r="CC84" s="2"/>
      <c r="CD84" s="2"/>
      <c r="CE84" s="2">
        <v>30</v>
      </c>
      <c r="CF84" s="2">
        <v>0</v>
      </c>
      <c r="CG84" s="2">
        <v>0</v>
      </c>
      <c r="CH84" s="2"/>
      <c r="CI84" s="2"/>
      <c r="CJ84" s="2"/>
      <c r="CK84" s="2"/>
      <c r="CL84" s="2"/>
      <c r="CM84" s="2">
        <v>0</v>
      </c>
      <c r="CN84" s="2" t="s">
        <v>3</v>
      </c>
      <c r="CO84" s="2">
        <v>0</v>
      </c>
      <c r="CP84" s="2">
        <f t="shared" ref="CP84:CP89" si="77">(P84+Q84+S84)</f>
        <v>116.41</v>
      </c>
      <c r="CQ84" s="2">
        <f t="shared" ref="CQ84:CQ89" si="78">ROUND((ROUND((AC84*AW84*1),2)*BC84),2)</f>
        <v>0</v>
      </c>
      <c r="CR84" s="2">
        <f>(ROUND((ROUND(((ET84)*AV84*1),2)*BB84),2)+ROUND((ROUND(((AE84-(EU84))*AV84*1),2)*BS84),2))</f>
        <v>0</v>
      </c>
      <c r="CS84" s="2">
        <f t="shared" ref="CS84:CS89" si="79">ROUND((ROUND((AE84*AV84*1),2)*BS84),2)</f>
        <v>0</v>
      </c>
      <c r="CT84" s="2">
        <f t="shared" ref="CT84:CT89" si="80">ROUND((ROUND((AF84*AV84*1),2)*BA84),2)</f>
        <v>116.41</v>
      </c>
      <c r="CU84" s="2">
        <f t="shared" ref="CU84:CU89" si="81">AG84</f>
        <v>0</v>
      </c>
      <c r="CV84" s="2">
        <f t="shared" ref="CV84:CV89" si="82">(AH84*AV84)</f>
        <v>11.39</v>
      </c>
      <c r="CW84" s="2">
        <f t="shared" ref="CW84:CX89" si="83">AI84</f>
        <v>0</v>
      </c>
      <c r="CX84" s="2">
        <f t="shared" si="83"/>
        <v>0</v>
      </c>
      <c r="CY84" s="2">
        <f>((S84*BZ84)/100)</f>
        <v>93.127999999999986</v>
      </c>
      <c r="CZ84" s="2">
        <f>((S84*CA84)/100)</f>
        <v>64.025500000000008</v>
      </c>
      <c r="DA84" s="2"/>
      <c r="DB84" s="2"/>
      <c r="DC84" s="2" t="s">
        <v>3</v>
      </c>
      <c r="DD84" s="2" t="s">
        <v>3</v>
      </c>
      <c r="DE84" s="2" t="s">
        <v>3</v>
      </c>
      <c r="DF84" s="2" t="s">
        <v>3</v>
      </c>
      <c r="DG84" s="2" t="s">
        <v>3</v>
      </c>
      <c r="DH84" s="2" t="s">
        <v>3</v>
      </c>
      <c r="DI84" s="2" t="s">
        <v>3</v>
      </c>
      <c r="DJ84" s="2" t="s">
        <v>3</v>
      </c>
      <c r="DK84" s="2" t="s">
        <v>3</v>
      </c>
      <c r="DL84" s="2" t="s">
        <v>3</v>
      </c>
      <c r="DM84" s="2" t="s">
        <v>3</v>
      </c>
      <c r="DN84" s="2">
        <v>0</v>
      </c>
      <c r="DO84" s="2">
        <v>0</v>
      </c>
      <c r="DP84" s="2">
        <v>1</v>
      </c>
      <c r="DQ84" s="2">
        <v>1</v>
      </c>
      <c r="DR84" s="2"/>
      <c r="DS84" s="2"/>
      <c r="DT84" s="2"/>
      <c r="DU84" s="2">
        <v>1013</v>
      </c>
      <c r="DV84" s="2" t="s">
        <v>130</v>
      </c>
      <c r="DW84" s="2" t="s">
        <v>130</v>
      </c>
      <c r="DX84" s="2">
        <v>1</v>
      </c>
      <c r="DY84" s="2"/>
      <c r="DZ84" s="2" t="s">
        <v>3</v>
      </c>
      <c r="EA84" s="2" t="s">
        <v>3</v>
      </c>
      <c r="EB84" s="2" t="s">
        <v>3</v>
      </c>
      <c r="EC84" s="2" t="s">
        <v>3</v>
      </c>
      <c r="ED84" s="2"/>
      <c r="EE84" s="2">
        <v>71951181</v>
      </c>
      <c r="EF84" s="2">
        <v>60</v>
      </c>
      <c r="EG84" s="2" t="s">
        <v>24</v>
      </c>
      <c r="EH84" s="2">
        <v>0</v>
      </c>
      <c r="EI84" s="2" t="s">
        <v>3</v>
      </c>
      <c r="EJ84" s="2">
        <v>1</v>
      </c>
      <c r="EK84" s="2">
        <v>439</v>
      </c>
      <c r="EL84" s="2" t="s">
        <v>132</v>
      </c>
      <c r="EM84" s="2" t="s">
        <v>133</v>
      </c>
      <c r="EN84" s="2"/>
      <c r="EO84" s="2" t="s">
        <v>3</v>
      </c>
      <c r="EP84" s="2"/>
      <c r="EQ84" s="2">
        <v>2098176</v>
      </c>
      <c r="ER84" s="2">
        <v>116.41</v>
      </c>
      <c r="ES84" s="2">
        <v>0</v>
      </c>
      <c r="ET84" s="2">
        <v>0</v>
      </c>
      <c r="EU84" s="2">
        <v>0</v>
      </c>
      <c r="EV84" s="2">
        <v>116.41</v>
      </c>
      <c r="EW84" s="2">
        <v>11.39</v>
      </c>
      <c r="EX84" s="2">
        <v>0</v>
      </c>
      <c r="EY84" s="2">
        <v>0</v>
      </c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>
        <v>0</v>
      </c>
      <c r="FR84" s="2">
        <f t="shared" ref="FR84:FR89" si="84">ROUND(IF(BI84=3,GM84,0),2)</f>
        <v>0</v>
      </c>
      <c r="FS84" s="2">
        <v>0</v>
      </c>
      <c r="FT84" s="2"/>
      <c r="FU84" s="2"/>
      <c r="FV84" s="2"/>
      <c r="FW84" s="2"/>
      <c r="FX84" s="2">
        <v>80</v>
      </c>
      <c r="FY84" s="2">
        <v>55</v>
      </c>
      <c r="FZ84" s="2"/>
      <c r="GA84" s="2" t="s">
        <v>3</v>
      </c>
      <c r="GB84" s="2"/>
      <c r="GC84" s="2"/>
      <c r="GD84" s="2">
        <v>0</v>
      </c>
      <c r="GE84" s="2"/>
      <c r="GF84" s="2">
        <v>-1353541901</v>
      </c>
      <c r="GG84" s="2">
        <v>2</v>
      </c>
      <c r="GH84" s="2">
        <v>1</v>
      </c>
      <c r="GI84" s="2">
        <v>-2</v>
      </c>
      <c r="GJ84" s="2">
        <v>0</v>
      </c>
      <c r="GK84" s="2">
        <f>ROUND(R84*(R12)/100,2)</f>
        <v>0</v>
      </c>
      <c r="GL84" s="2">
        <f t="shared" ref="GL84:GL89" si="85">ROUND(IF(AND(BH84=3,BI84=3,FS84&lt;&gt;0),P84,0),2)</f>
        <v>0</v>
      </c>
      <c r="GM84" s="2">
        <f t="shared" ref="GM84:GM89" si="86">ROUND(O84+X84+Y84+GK84,2)+GX84</f>
        <v>273.57</v>
      </c>
      <c r="GN84" s="2">
        <f t="shared" ref="GN84:GN89" si="87">IF(OR(BI84=0,BI84=1),GM84-GX84,0)</f>
        <v>273.57</v>
      </c>
      <c r="GO84" s="2">
        <f t="shared" ref="GO84:GO89" si="88">IF(BI84=2,GM84-GX84,0)</f>
        <v>0</v>
      </c>
      <c r="GP84" s="2">
        <f t="shared" ref="GP84:GP89" si="89">IF(BI84=4,GM84-GX84,0)</f>
        <v>0</v>
      </c>
      <c r="GQ84" s="2"/>
      <c r="GR84" s="2">
        <v>0</v>
      </c>
      <c r="GS84" s="2">
        <v>3</v>
      </c>
      <c r="GT84" s="2">
        <v>0</v>
      </c>
      <c r="GU84" s="2" t="s">
        <v>3</v>
      </c>
      <c r="GV84" s="2">
        <f t="shared" ref="GV84:GV89" si="90">ROUND((GT84),6)</f>
        <v>0</v>
      </c>
      <c r="GW84" s="2">
        <v>1</v>
      </c>
      <c r="GX84" s="2">
        <f t="shared" ref="GX84:GX89" si="91">ROUND(HC84*I84,2)</f>
        <v>0</v>
      </c>
      <c r="GY84" s="2"/>
      <c r="GZ84" s="2"/>
      <c r="HA84" s="2">
        <v>0</v>
      </c>
      <c r="HB84" s="2">
        <v>0</v>
      </c>
      <c r="HC84" s="2">
        <f t="shared" ref="HC84:HC89" si="92">GV84*GW84</f>
        <v>0</v>
      </c>
      <c r="HD84" s="2"/>
      <c r="HE84" s="2" t="s">
        <v>3</v>
      </c>
      <c r="HF84" s="2" t="s">
        <v>3</v>
      </c>
      <c r="HG84" s="2"/>
      <c r="HH84" s="2"/>
      <c r="HI84" s="2"/>
      <c r="HJ84" s="2"/>
      <c r="HK84" s="2"/>
      <c r="HL84" s="2"/>
      <c r="HM84" s="2" t="s">
        <v>3</v>
      </c>
      <c r="HN84" s="2" t="s">
        <v>3</v>
      </c>
      <c r="HO84" s="2" t="s">
        <v>3</v>
      </c>
      <c r="HP84" s="2" t="s">
        <v>3</v>
      </c>
      <c r="HQ84" s="2" t="s">
        <v>3</v>
      </c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>
        <v>0</v>
      </c>
      <c r="IL84" s="2"/>
      <c r="IM84" s="2"/>
      <c r="IN84" s="2"/>
      <c r="IO84" s="2"/>
      <c r="IP84" s="2"/>
      <c r="IQ84" s="2"/>
      <c r="IR84" s="2"/>
      <c r="IS84" s="2"/>
      <c r="IT84" s="2"/>
      <c r="IU84" s="2"/>
    </row>
    <row r="85" spans="1:255" x14ac:dyDescent="0.2">
      <c r="A85">
        <v>17</v>
      </c>
      <c r="B85">
        <v>1</v>
      </c>
      <c r="C85">
        <f>ROW(SmtRes!A44)</f>
        <v>44</v>
      </c>
      <c r="D85">
        <f>ROW(EtalonRes!A44)</f>
        <v>44</v>
      </c>
      <c r="E85" t="s">
        <v>3</v>
      </c>
      <c r="F85" t="s">
        <v>128</v>
      </c>
      <c r="G85" t="s">
        <v>129</v>
      </c>
      <c r="H85" t="s">
        <v>130</v>
      </c>
      <c r="I85">
        <f>ROUND(100/100,9)</f>
        <v>1</v>
      </c>
      <c r="J85">
        <v>0</v>
      </c>
      <c r="K85">
        <f>ROUND(100/100,9)</f>
        <v>1</v>
      </c>
      <c r="O85">
        <f t="shared" si="65"/>
        <v>4017.31</v>
      </c>
      <c r="P85">
        <f t="shared" si="66"/>
        <v>0</v>
      </c>
      <c r="Q85">
        <f>(ROUND((ROUND(((ET85)*AV85*I85),2)*BB85),2)+ROUND((ROUND(((AE85-(EU85))*AV85*I85),2)*BS85),2))</f>
        <v>0</v>
      </c>
      <c r="R85">
        <f t="shared" si="67"/>
        <v>0</v>
      </c>
      <c r="S85">
        <f t="shared" si="68"/>
        <v>4017.31</v>
      </c>
      <c r="T85">
        <f t="shared" si="69"/>
        <v>0</v>
      </c>
      <c r="U85">
        <f t="shared" si="70"/>
        <v>11.39</v>
      </c>
      <c r="V85">
        <f t="shared" si="71"/>
        <v>0</v>
      </c>
      <c r="W85">
        <f t="shared" si="72"/>
        <v>0</v>
      </c>
      <c r="X85">
        <f t="shared" si="73"/>
        <v>2812.12</v>
      </c>
      <c r="Y85">
        <f t="shared" si="73"/>
        <v>1647.1</v>
      </c>
      <c r="AA85">
        <v>-1</v>
      </c>
      <c r="AB85">
        <f t="shared" si="74"/>
        <v>116.41</v>
      </c>
      <c r="AC85">
        <f>ROUND((ES85),6)</f>
        <v>0</v>
      </c>
      <c r="AD85">
        <f>ROUND((((ET85)-(EU85))+AE85),6)</f>
        <v>0</v>
      </c>
      <c r="AE85">
        <f>ROUND((EU85),6)</f>
        <v>0</v>
      </c>
      <c r="AF85">
        <f>ROUND((EV85),6)</f>
        <v>116.41</v>
      </c>
      <c r="AG85">
        <f t="shared" si="75"/>
        <v>0</v>
      </c>
      <c r="AH85">
        <f>(EW85)</f>
        <v>11.39</v>
      </c>
      <c r="AI85">
        <f>(EX85)</f>
        <v>0</v>
      </c>
      <c r="AJ85">
        <f t="shared" si="76"/>
        <v>0</v>
      </c>
      <c r="AK85">
        <v>116.41</v>
      </c>
      <c r="AL85">
        <v>0</v>
      </c>
      <c r="AM85">
        <v>0</v>
      </c>
      <c r="AN85">
        <v>0</v>
      </c>
      <c r="AO85">
        <v>116.41</v>
      </c>
      <c r="AP85">
        <v>0</v>
      </c>
      <c r="AQ85">
        <v>11.39</v>
      </c>
      <c r="AR85">
        <v>0</v>
      </c>
      <c r="AS85">
        <v>0</v>
      </c>
      <c r="AT85">
        <v>70</v>
      </c>
      <c r="AU85">
        <v>41</v>
      </c>
      <c r="AV85">
        <v>1</v>
      </c>
      <c r="AW85">
        <v>1</v>
      </c>
      <c r="AZ85">
        <v>1</v>
      </c>
      <c r="BA85">
        <v>34.51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1</v>
      </c>
      <c r="BJ85" t="s">
        <v>131</v>
      </c>
      <c r="BM85">
        <v>439</v>
      </c>
      <c r="BN85">
        <v>0</v>
      </c>
      <c r="BO85" t="s">
        <v>128</v>
      </c>
      <c r="BP85">
        <v>1</v>
      </c>
      <c r="BQ85">
        <v>60</v>
      </c>
      <c r="BR85">
        <v>0</v>
      </c>
      <c r="BS85">
        <v>34.51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41</v>
      </c>
      <c r="CB85" t="s">
        <v>3</v>
      </c>
      <c r="CE85">
        <v>30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77"/>
        <v>4017.31</v>
      </c>
      <c r="CQ85">
        <f t="shared" si="78"/>
        <v>0</v>
      </c>
      <c r="CR85">
        <f>(ROUND((ROUND(((ET85)*AV85*1),2)*BB85),2)+ROUND((ROUND(((AE85-(EU85))*AV85*1),2)*BS85),2))</f>
        <v>0</v>
      </c>
      <c r="CS85">
        <f t="shared" si="79"/>
        <v>0</v>
      </c>
      <c r="CT85">
        <f t="shared" si="80"/>
        <v>4017.31</v>
      </c>
      <c r="CU85">
        <f t="shared" si="81"/>
        <v>0</v>
      </c>
      <c r="CV85">
        <f t="shared" si="82"/>
        <v>11.39</v>
      </c>
      <c r="CW85">
        <f t="shared" si="83"/>
        <v>0</v>
      </c>
      <c r="CX85">
        <f t="shared" si="83"/>
        <v>0</v>
      </c>
      <c r="CY85">
        <f>S85*(BZ85/100)</f>
        <v>2812.1169999999997</v>
      </c>
      <c r="CZ85">
        <f>S85*(CA85/100)</f>
        <v>1647.0971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80</v>
      </c>
      <c r="DO85">
        <v>55</v>
      </c>
      <c r="DP85">
        <v>1</v>
      </c>
      <c r="DQ85">
        <v>1</v>
      </c>
      <c r="DU85">
        <v>1013</v>
      </c>
      <c r="DV85" t="s">
        <v>130</v>
      </c>
      <c r="DW85" t="s">
        <v>130</v>
      </c>
      <c r="DX85">
        <v>1</v>
      </c>
      <c r="DZ85" t="s">
        <v>3</v>
      </c>
      <c r="EA85" t="s">
        <v>3</v>
      </c>
      <c r="EB85" t="s">
        <v>3</v>
      </c>
      <c r="EC85" t="s">
        <v>3</v>
      </c>
      <c r="EE85">
        <v>71951181</v>
      </c>
      <c r="EF85">
        <v>60</v>
      </c>
      <c r="EG85" t="s">
        <v>24</v>
      </c>
      <c r="EH85">
        <v>0</v>
      </c>
      <c r="EI85" t="s">
        <v>3</v>
      </c>
      <c r="EJ85">
        <v>1</v>
      </c>
      <c r="EK85">
        <v>439</v>
      </c>
      <c r="EL85" t="s">
        <v>132</v>
      </c>
      <c r="EM85" t="s">
        <v>133</v>
      </c>
      <c r="EO85" t="s">
        <v>3</v>
      </c>
      <c r="EQ85">
        <v>2098176</v>
      </c>
      <c r="ER85">
        <v>116.41</v>
      </c>
      <c r="ES85">
        <v>0</v>
      </c>
      <c r="ET85">
        <v>0</v>
      </c>
      <c r="EU85">
        <v>0</v>
      </c>
      <c r="EV85">
        <v>116.41</v>
      </c>
      <c r="EW85">
        <v>11.39</v>
      </c>
      <c r="EX85">
        <v>0</v>
      </c>
      <c r="EY85">
        <v>0</v>
      </c>
      <c r="FQ85">
        <v>0</v>
      </c>
      <c r="FR85">
        <f t="shared" si="84"/>
        <v>0</v>
      </c>
      <c r="FS85">
        <v>0</v>
      </c>
      <c r="FX85">
        <v>80</v>
      </c>
      <c r="FY85">
        <v>55</v>
      </c>
      <c r="GA85" t="s">
        <v>3</v>
      </c>
      <c r="GD85">
        <v>0</v>
      </c>
      <c r="GF85">
        <v>-1353541901</v>
      </c>
      <c r="GG85">
        <v>2</v>
      </c>
      <c r="GH85">
        <v>1</v>
      </c>
      <c r="GI85">
        <v>2</v>
      </c>
      <c r="GJ85">
        <v>0</v>
      </c>
      <c r="GK85">
        <f>ROUND(R85*(S12)/100,2)</f>
        <v>0</v>
      </c>
      <c r="GL85">
        <f t="shared" si="85"/>
        <v>0</v>
      </c>
      <c r="GM85">
        <f t="shared" si="86"/>
        <v>8476.5300000000007</v>
      </c>
      <c r="GN85">
        <f t="shared" si="87"/>
        <v>8476.5300000000007</v>
      </c>
      <c r="GO85">
        <f t="shared" si="88"/>
        <v>0</v>
      </c>
      <c r="GP85">
        <f t="shared" si="89"/>
        <v>0</v>
      </c>
      <c r="GR85">
        <v>0</v>
      </c>
      <c r="GS85">
        <v>3</v>
      </c>
      <c r="GT85">
        <v>0</v>
      </c>
      <c r="GU85" t="s">
        <v>3</v>
      </c>
      <c r="GV85">
        <f t="shared" si="90"/>
        <v>0</v>
      </c>
      <c r="GW85">
        <v>1</v>
      </c>
      <c r="GX85">
        <f t="shared" si="91"/>
        <v>0</v>
      </c>
      <c r="HA85">
        <v>0</v>
      </c>
      <c r="HB85">
        <v>0</v>
      </c>
      <c r="HC85">
        <f t="shared" si="92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55" x14ac:dyDescent="0.2">
      <c r="A86" s="2">
        <v>17</v>
      </c>
      <c r="B86" s="2">
        <v>1</v>
      </c>
      <c r="C86" s="2">
        <f>ROW(SmtRes!A48)</f>
        <v>48</v>
      </c>
      <c r="D86" s="2">
        <f>ROW(EtalonRes!A48)</f>
        <v>48</v>
      </c>
      <c r="E86" s="2" t="s">
        <v>134</v>
      </c>
      <c r="F86" s="2" t="s">
        <v>135</v>
      </c>
      <c r="G86" s="2" t="s">
        <v>136</v>
      </c>
      <c r="H86" s="2" t="s">
        <v>130</v>
      </c>
      <c r="I86" s="2">
        <f>ROUND(230/100,9)</f>
        <v>2.2999999999999998</v>
      </c>
      <c r="J86" s="2">
        <v>0</v>
      </c>
      <c r="K86" s="2">
        <f>ROUND(230/100,9)</f>
        <v>2.2999999999999998</v>
      </c>
      <c r="L86" s="2"/>
      <c r="M86" s="2"/>
      <c r="N86" s="2"/>
      <c r="O86" s="2">
        <f t="shared" si="65"/>
        <v>1147.5</v>
      </c>
      <c r="P86" s="2">
        <f t="shared" si="66"/>
        <v>0</v>
      </c>
      <c r="Q86" s="2">
        <f>(ROUND((ROUND((((ET86*0.6))*AV86*I86),2)*BB86),2)+ROUND((ROUND(((AE86-((EU86*0.6)))*AV86*I86),2)*BS86),2))</f>
        <v>69.510000000000005</v>
      </c>
      <c r="R86" s="2">
        <f t="shared" si="67"/>
        <v>25.07</v>
      </c>
      <c r="S86" s="2">
        <f t="shared" si="68"/>
        <v>1077.99</v>
      </c>
      <c r="T86" s="2">
        <f t="shared" si="69"/>
        <v>0</v>
      </c>
      <c r="U86" s="2">
        <f t="shared" si="70"/>
        <v>96.420600000000007</v>
      </c>
      <c r="V86" s="2">
        <f t="shared" si="71"/>
        <v>0</v>
      </c>
      <c r="W86" s="2">
        <f t="shared" si="72"/>
        <v>0</v>
      </c>
      <c r="X86" s="2">
        <f t="shared" si="73"/>
        <v>862.39</v>
      </c>
      <c r="Y86" s="2">
        <f t="shared" si="73"/>
        <v>592.89</v>
      </c>
      <c r="Z86" s="2"/>
      <c r="AA86" s="2">
        <v>72842451</v>
      </c>
      <c r="AB86" s="2">
        <f t="shared" si="74"/>
        <v>498.91199999999998</v>
      </c>
      <c r="AC86" s="2">
        <f>ROUND(((ES86*1)),6)</f>
        <v>0</v>
      </c>
      <c r="AD86" s="2">
        <f>ROUND(((((ET86*0.6))-((EU86*0.6)))+AE86),6)</f>
        <v>30.222000000000001</v>
      </c>
      <c r="AE86" s="2">
        <f>ROUND(((EU86*0.6)),6)</f>
        <v>10.901999999999999</v>
      </c>
      <c r="AF86" s="2">
        <f>ROUND(((EV86*0.6)),6)</f>
        <v>468.69</v>
      </c>
      <c r="AG86" s="2">
        <f t="shared" si="75"/>
        <v>0</v>
      </c>
      <c r="AH86" s="2">
        <f>((EW86*0.6))</f>
        <v>41.922000000000004</v>
      </c>
      <c r="AI86" s="2">
        <f>((EX86*0.6))</f>
        <v>0</v>
      </c>
      <c r="AJ86" s="2">
        <f t="shared" si="76"/>
        <v>0</v>
      </c>
      <c r="AK86" s="2">
        <v>831.52</v>
      </c>
      <c r="AL86" s="2">
        <v>0</v>
      </c>
      <c r="AM86" s="2">
        <v>50.37</v>
      </c>
      <c r="AN86" s="2">
        <v>18.170000000000002</v>
      </c>
      <c r="AO86" s="2">
        <v>781.15</v>
      </c>
      <c r="AP86" s="2">
        <v>0</v>
      </c>
      <c r="AQ86" s="2">
        <v>69.87</v>
      </c>
      <c r="AR86" s="2">
        <v>0</v>
      </c>
      <c r="AS86" s="2">
        <v>0</v>
      </c>
      <c r="AT86" s="2">
        <v>80</v>
      </c>
      <c r="AU86" s="2">
        <v>55</v>
      </c>
      <c r="AV86" s="2">
        <v>1</v>
      </c>
      <c r="AW86" s="2">
        <v>1</v>
      </c>
      <c r="AX86" s="2"/>
      <c r="AY86" s="2"/>
      <c r="AZ86" s="2">
        <v>1</v>
      </c>
      <c r="BA86" s="2">
        <v>1</v>
      </c>
      <c r="BB86" s="2">
        <v>1</v>
      </c>
      <c r="BC86" s="2">
        <v>1</v>
      </c>
      <c r="BD86" s="2" t="s">
        <v>3</v>
      </c>
      <c r="BE86" s="2" t="s">
        <v>3</v>
      </c>
      <c r="BF86" s="2" t="s">
        <v>3</v>
      </c>
      <c r="BG86" s="2" t="s">
        <v>3</v>
      </c>
      <c r="BH86" s="2">
        <v>0</v>
      </c>
      <c r="BI86" s="2">
        <v>1</v>
      </c>
      <c r="BJ86" s="2" t="s">
        <v>137</v>
      </c>
      <c r="BK86" s="2"/>
      <c r="BL86" s="2"/>
      <c r="BM86" s="2">
        <v>439</v>
      </c>
      <c r="BN86" s="2">
        <v>0</v>
      </c>
      <c r="BO86" s="2" t="s">
        <v>3</v>
      </c>
      <c r="BP86" s="2">
        <v>0</v>
      </c>
      <c r="BQ86" s="2">
        <v>60</v>
      </c>
      <c r="BR86" s="2">
        <v>0</v>
      </c>
      <c r="BS86" s="2">
        <v>1</v>
      </c>
      <c r="BT86" s="2">
        <v>1</v>
      </c>
      <c r="BU86" s="2">
        <v>1</v>
      </c>
      <c r="BV86" s="2">
        <v>1</v>
      </c>
      <c r="BW86" s="2">
        <v>1</v>
      </c>
      <c r="BX86" s="2">
        <v>1</v>
      </c>
      <c r="BY86" s="2" t="s">
        <v>3</v>
      </c>
      <c r="BZ86" s="2">
        <v>80</v>
      </c>
      <c r="CA86" s="2">
        <v>55</v>
      </c>
      <c r="CB86" s="2" t="s">
        <v>3</v>
      </c>
      <c r="CC86" s="2"/>
      <c r="CD86" s="2"/>
      <c r="CE86" s="2">
        <v>30</v>
      </c>
      <c r="CF86" s="2">
        <v>0</v>
      </c>
      <c r="CG86" s="2">
        <v>0</v>
      </c>
      <c r="CH86" s="2"/>
      <c r="CI86" s="2"/>
      <c r="CJ86" s="2"/>
      <c r="CK86" s="2"/>
      <c r="CL86" s="2"/>
      <c r="CM86" s="2">
        <v>0</v>
      </c>
      <c r="CN86" s="2" t="s">
        <v>138</v>
      </c>
      <c r="CO86" s="2">
        <v>0</v>
      </c>
      <c r="CP86" s="2">
        <f t="shared" si="77"/>
        <v>1147.5</v>
      </c>
      <c r="CQ86" s="2">
        <f t="shared" si="78"/>
        <v>0</v>
      </c>
      <c r="CR86" s="2">
        <f>(ROUND((ROUND((((ET86*0.6))*AV86*1),2)*BB86),2)+ROUND((ROUND(((AE86-((EU86*0.6)))*AV86*1),2)*BS86),2))</f>
        <v>30.22</v>
      </c>
      <c r="CS86" s="2">
        <f t="shared" si="79"/>
        <v>10.9</v>
      </c>
      <c r="CT86" s="2">
        <f t="shared" si="80"/>
        <v>468.69</v>
      </c>
      <c r="CU86" s="2">
        <f t="shared" si="81"/>
        <v>0</v>
      </c>
      <c r="CV86" s="2">
        <f t="shared" si="82"/>
        <v>41.922000000000004</v>
      </c>
      <c r="CW86" s="2">
        <f t="shared" si="83"/>
        <v>0</v>
      </c>
      <c r="CX86" s="2">
        <f t="shared" si="83"/>
        <v>0</v>
      </c>
      <c r="CY86" s="2">
        <f>((S86*BZ86)/100)</f>
        <v>862.39199999999994</v>
      </c>
      <c r="CZ86" s="2">
        <f>((S86*CA86)/100)</f>
        <v>592.89449999999999</v>
      </c>
      <c r="DA86" s="2"/>
      <c r="DB86" s="2"/>
      <c r="DC86" s="2" t="s">
        <v>3</v>
      </c>
      <c r="DD86" s="2" t="s">
        <v>139</v>
      </c>
      <c r="DE86" s="2" t="s">
        <v>140</v>
      </c>
      <c r="DF86" s="2" t="s">
        <v>140</v>
      </c>
      <c r="DG86" s="2" t="s">
        <v>140</v>
      </c>
      <c r="DH86" s="2" t="s">
        <v>3</v>
      </c>
      <c r="DI86" s="2" t="s">
        <v>140</v>
      </c>
      <c r="DJ86" s="2" t="s">
        <v>140</v>
      </c>
      <c r="DK86" s="2" t="s">
        <v>3</v>
      </c>
      <c r="DL86" s="2" t="s">
        <v>3</v>
      </c>
      <c r="DM86" s="2" t="s">
        <v>3</v>
      </c>
      <c r="DN86" s="2">
        <v>0</v>
      </c>
      <c r="DO86" s="2">
        <v>0</v>
      </c>
      <c r="DP86" s="2">
        <v>1</v>
      </c>
      <c r="DQ86" s="2">
        <v>1</v>
      </c>
      <c r="DR86" s="2"/>
      <c r="DS86" s="2"/>
      <c r="DT86" s="2"/>
      <c r="DU86" s="2">
        <v>1013</v>
      </c>
      <c r="DV86" s="2" t="s">
        <v>130</v>
      </c>
      <c r="DW86" s="2" t="s">
        <v>130</v>
      </c>
      <c r="DX86" s="2">
        <v>1</v>
      </c>
      <c r="DY86" s="2"/>
      <c r="DZ86" s="2" t="s">
        <v>3</v>
      </c>
      <c r="EA86" s="2" t="s">
        <v>3</v>
      </c>
      <c r="EB86" s="2" t="s">
        <v>3</v>
      </c>
      <c r="EC86" s="2" t="s">
        <v>3</v>
      </c>
      <c r="ED86" s="2"/>
      <c r="EE86" s="2">
        <v>71951181</v>
      </c>
      <c r="EF86" s="2">
        <v>60</v>
      </c>
      <c r="EG86" s="2" t="s">
        <v>24</v>
      </c>
      <c r="EH86" s="2">
        <v>0</v>
      </c>
      <c r="EI86" s="2" t="s">
        <v>3</v>
      </c>
      <c r="EJ86" s="2">
        <v>1</v>
      </c>
      <c r="EK86" s="2">
        <v>439</v>
      </c>
      <c r="EL86" s="2" t="s">
        <v>132</v>
      </c>
      <c r="EM86" s="2" t="s">
        <v>133</v>
      </c>
      <c r="EN86" s="2"/>
      <c r="EO86" s="2" t="s">
        <v>141</v>
      </c>
      <c r="EP86" s="2"/>
      <c r="EQ86" s="2">
        <v>2097152</v>
      </c>
      <c r="ER86" s="2">
        <v>831.52</v>
      </c>
      <c r="ES86" s="2">
        <v>0</v>
      </c>
      <c r="ET86" s="2">
        <v>50.37</v>
      </c>
      <c r="EU86" s="2">
        <v>18.170000000000002</v>
      </c>
      <c r="EV86" s="2">
        <v>781.15</v>
      </c>
      <c r="EW86" s="2">
        <v>69.87</v>
      </c>
      <c r="EX86" s="2">
        <v>0</v>
      </c>
      <c r="EY86" s="2">
        <v>0</v>
      </c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>
        <v>0</v>
      </c>
      <c r="FR86" s="2">
        <f t="shared" si="84"/>
        <v>0</v>
      </c>
      <c r="FS86" s="2">
        <v>0</v>
      </c>
      <c r="FT86" s="2"/>
      <c r="FU86" s="2"/>
      <c r="FV86" s="2"/>
      <c r="FW86" s="2"/>
      <c r="FX86" s="2">
        <v>80</v>
      </c>
      <c r="FY86" s="2">
        <v>55</v>
      </c>
      <c r="FZ86" s="2"/>
      <c r="GA86" s="2" t="s">
        <v>3</v>
      </c>
      <c r="GB86" s="2"/>
      <c r="GC86" s="2"/>
      <c r="GD86" s="2">
        <v>0</v>
      </c>
      <c r="GE86" s="2"/>
      <c r="GF86" s="2">
        <v>1186758301</v>
      </c>
      <c r="GG86" s="2">
        <v>2</v>
      </c>
      <c r="GH86" s="2">
        <v>1</v>
      </c>
      <c r="GI86" s="2">
        <v>-2</v>
      </c>
      <c r="GJ86" s="2">
        <v>0</v>
      </c>
      <c r="GK86" s="2">
        <f>ROUND(R86*(R12)/100,2)</f>
        <v>43.87</v>
      </c>
      <c r="GL86" s="2">
        <f t="shared" si="85"/>
        <v>0</v>
      </c>
      <c r="GM86" s="2">
        <f t="shared" si="86"/>
        <v>2646.65</v>
      </c>
      <c r="GN86" s="2">
        <f t="shared" si="87"/>
        <v>2646.65</v>
      </c>
      <c r="GO86" s="2">
        <f t="shared" si="88"/>
        <v>0</v>
      </c>
      <c r="GP86" s="2">
        <f t="shared" si="89"/>
        <v>0</v>
      </c>
      <c r="GQ86" s="2"/>
      <c r="GR86" s="2">
        <v>0</v>
      </c>
      <c r="GS86" s="2">
        <v>3</v>
      </c>
      <c r="GT86" s="2">
        <v>0</v>
      </c>
      <c r="GU86" s="2" t="s">
        <v>3</v>
      </c>
      <c r="GV86" s="2">
        <f t="shared" si="90"/>
        <v>0</v>
      </c>
      <c r="GW86" s="2">
        <v>1</v>
      </c>
      <c r="GX86" s="2">
        <f t="shared" si="91"/>
        <v>0</v>
      </c>
      <c r="GY86" s="2"/>
      <c r="GZ86" s="2"/>
      <c r="HA86" s="2">
        <v>0</v>
      </c>
      <c r="HB86" s="2">
        <v>0</v>
      </c>
      <c r="HC86" s="2">
        <f t="shared" si="92"/>
        <v>0</v>
      </c>
      <c r="HD86" s="2"/>
      <c r="HE86" s="2" t="s">
        <v>3</v>
      </c>
      <c r="HF86" s="2" t="s">
        <v>3</v>
      </c>
      <c r="HG86" s="2"/>
      <c r="HH86" s="2"/>
      <c r="HI86" s="2"/>
      <c r="HJ86" s="2"/>
      <c r="HK86" s="2"/>
      <c r="HL86" s="2"/>
      <c r="HM86" s="2" t="s">
        <v>3</v>
      </c>
      <c r="HN86" s="2" t="s">
        <v>3</v>
      </c>
      <c r="HO86" s="2" t="s">
        <v>3</v>
      </c>
      <c r="HP86" s="2" t="s">
        <v>3</v>
      </c>
      <c r="HQ86" s="2" t="s">
        <v>3</v>
      </c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>
        <v>0</v>
      </c>
      <c r="IL86" s="2"/>
      <c r="IM86" s="2"/>
      <c r="IN86" s="2"/>
      <c r="IO86" s="2"/>
      <c r="IP86" s="2"/>
      <c r="IQ86" s="2"/>
      <c r="IR86" s="2"/>
      <c r="IS86" s="2"/>
      <c r="IT86" s="2"/>
      <c r="IU86" s="2"/>
    </row>
    <row r="87" spans="1:255" x14ac:dyDescent="0.2">
      <c r="A87">
        <v>17</v>
      </c>
      <c r="B87">
        <v>1</v>
      </c>
      <c r="C87">
        <f>ROW(SmtRes!A52)</f>
        <v>52</v>
      </c>
      <c r="D87">
        <f>ROW(EtalonRes!A52)</f>
        <v>52</v>
      </c>
      <c r="E87" t="s">
        <v>134</v>
      </c>
      <c r="F87" t="s">
        <v>135</v>
      </c>
      <c r="G87" t="s">
        <v>136</v>
      </c>
      <c r="H87" t="s">
        <v>130</v>
      </c>
      <c r="I87">
        <f>ROUND(230/100,9)</f>
        <v>2.2999999999999998</v>
      </c>
      <c r="J87">
        <v>0</v>
      </c>
      <c r="K87">
        <f>ROUND(230/100,9)</f>
        <v>2.2999999999999998</v>
      </c>
      <c r="O87">
        <f t="shared" si="65"/>
        <v>38521.42</v>
      </c>
      <c r="P87">
        <f t="shared" si="66"/>
        <v>0</v>
      </c>
      <c r="Q87">
        <f>(ROUND((ROUND((((ET87*0.6))*AV87*I87),2)*BB87),2)+ROUND((ROUND(((AE87-((EU87*0.6)))*AV87*I87),2)*BS87),2))</f>
        <v>1319.99</v>
      </c>
      <c r="R87">
        <f t="shared" si="67"/>
        <v>865.17</v>
      </c>
      <c r="S87">
        <f t="shared" si="68"/>
        <v>37201.43</v>
      </c>
      <c r="T87">
        <f t="shared" si="69"/>
        <v>0</v>
      </c>
      <c r="U87">
        <f t="shared" si="70"/>
        <v>96.420600000000007</v>
      </c>
      <c r="V87">
        <f t="shared" si="71"/>
        <v>0</v>
      </c>
      <c r="W87">
        <f t="shared" si="72"/>
        <v>0</v>
      </c>
      <c r="X87">
        <f t="shared" si="73"/>
        <v>26041</v>
      </c>
      <c r="Y87">
        <f t="shared" si="73"/>
        <v>15252.59</v>
      </c>
      <c r="AA87">
        <v>72842452</v>
      </c>
      <c r="AB87">
        <f t="shared" si="74"/>
        <v>498.91199999999998</v>
      </c>
      <c r="AC87">
        <f>ROUND(((ES87*1)),6)</f>
        <v>0</v>
      </c>
      <c r="AD87">
        <f>ROUND(((((ET87*0.6))-((EU87*0.6)))+AE87),6)</f>
        <v>30.222000000000001</v>
      </c>
      <c r="AE87">
        <f>ROUND(((EU87*0.6)),6)</f>
        <v>10.901999999999999</v>
      </c>
      <c r="AF87">
        <f>ROUND(((EV87*0.6)),6)</f>
        <v>468.69</v>
      </c>
      <c r="AG87">
        <f t="shared" si="75"/>
        <v>0</v>
      </c>
      <c r="AH87">
        <f>((EW87*0.6))</f>
        <v>41.922000000000004</v>
      </c>
      <c r="AI87">
        <f>((EX87*0.6))</f>
        <v>0</v>
      </c>
      <c r="AJ87">
        <f t="shared" si="76"/>
        <v>0</v>
      </c>
      <c r="AK87">
        <v>831.52</v>
      </c>
      <c r="AL87">
        <v>0</v>
      </c>
      <c r="AM87">
        <v>50.37</v>
      </c>
      <c r="AN87">
        <v>18.170000000000002</v>
      </c>
      <c r="AO87">
        <v>781.15</v>
      </c>
      <c r="AP87">
        <v>0</v>
      </c>
      <c r="AQ87">
        <v>69.87</v>
      </c>
      <c r="AR87">
        <v>0</v>
      </c>
      <c r="AS87">
        <v>0</v>
      </c>
      <c r="AT87">
        <v>70</v>
      </c>
      <c r="AU87">
        <v>41</v>
      </c>
      <c r="AV87">
        <v>1</v>
      </c>
      <c r="AW87">
        <v>1</v>
      </c>
      <c r="AZ87">
        <v>1</v>
      </c>
      <c r="BA87">
        <v>34.51</v>
      </c>
      <c r="BB87">
        <v>18.989999999999998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1</v>
      </c>
      <c r="BJ87" t="s">
        <v>137</v>
      </c>
      <c r="BM87">
        <v>439</v>
      </c>
      <c r="BN87">
        <v>0</v>
      </c>
      <c r="BO87" t="s">
        <v>135</v>
      </c>
      <c r="BP87">
        <v>1</v>
      </c>
      <c r="BQ87">
        <v>60</v>
      </c>
      <c r="BR87">
        <v>0</v>
      </c>
      <c r="BS87">
        <v>34.51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70</v>
      </c>
      <c r="CA87">
        <v>41</v>
      </c>
      <c r="CB87" t="s">
        <v>3</v>
      </c>
      <c r="CE87">
        <v>30</v>
      </c>
      <c r="CF87">
        <v>0</v>
      </c>
      <c r="CG87">
        <v>0</v>
      </c>
      <c r="CM87">
        <v>0</v>
      </c>
      <c r="CN87" t="s">
        <v>138</v>
      </c>
      <c r="CO87">
        <v>0</v>
      </c>
      <c r="CP87">
        <f t="shared" si="77"/>
        <v>38521.42</v>
      </c>
      <c r="CQ87">
        <f t="shared" si="78"/>
        <v>0</v>
      </c>
      <c r="CR87">
        <f>(ROUND((ROUND((((ET87*0.6))*AV87*1),2)*BB87),2)+ROUND((ROUND(((AE87-((EU87*0.6)))*AV87*1),2)*BS87),2))</f>
        <v>573.88</v>
      </c>
      <c r="CS87">
        <f t="shared" si="79"/>
        <v>376.16</v>
      </c>
      <c r="CT87">
        <f t="shared" si="80"/>
        <v>16174.49</v>
      </c>
      <c r="CU87">
        <f t="shared" si="81"/>
        <v>0</v>
      </c>
      <c r="CV87">
        <f t="shared" si="82"/>
        <v>41.922000000000004</v>
      </c>
      <c r="CW87">
        <f t="shared" si="83"/>
        <v>0</v>
      </c>
      <c r="CX87">
        <f t="shared" si="83"/>
        <v>0</v>
      </c>
      <c r="CY87">
        <f>S87*(BZ87/100)</f>
        <v>26041.001</v>
      </c>
      <c r="CZ87">
        <f>S87*(CA87/100)</f>
        <v>15252.586299999999</v>
      </c>
      <c r="DC87" t="s">
        <v>3</v>
      </c>
      <c r="DD87" t="s">
        <v>139</v>
      </c>
      <c r="DE87" t="s">
        <v>140</v>
      </c>
      <c r="DF87" t="s">
        <v>140</v>
      </c>
      <c r="DG87" t="s">
        <v>140</v>
      </c>
      <c r="DH87" t="s">
        <v>3</v>
      </c>
      <c r="DI87" t="s">
        <v>140</v>
      </c>
      <c r="DJ87" t="s">
        <v>140</v>
      </c>
      <c r="DK87" t="s">
        <v>3</v>
      </c>
      <c r="DL87" t="s">
        <v>3</v>
      </c>
      <c r="DM87" t="s">
        <v>3</v>
      </c>
      <c r="DN87">
        <v>80</v>
      </c>
      <c r="DO87">
        <v>55</v>
      </c>
      <c r="DP87">
        <v>1</v>
      </c>
      <c r="DQ87">
        <v>1</v>
      </c>
      <c r="DU87">
        <v>1013</v>
      </c>
      <c r="DV87" t="s">
        <v>130</v>
      </c>
      <c r="DW87" t="s">
        <v>130</v>
      </c>
      <c r="DX87">
        <v>1</v>
      </c>
      <c r="DZ87" t="s">
        <v>3</v>
      </c>
      <c r="EA87" t="s">
        <v>3</v>
      </c>
      <c r="EB87" t="s">
        <v>3</v>
      </c>
      <c r="EC87" t="s">
        <v>3</v>
      </c>
      <c r="EE87">
        <v>71951181</v>
      </c>
      <c r="EF87">
        <v>60</v>
      </c>
      <c r="EG87" t="s">
        <v>24</v>
      </c>
      <c r="EH87">
        <v>0</v>
      </c>
      <c r="EI87" t="s">
        <v>3</v>
      </c>
      <c r="EJ87">
        <v>1</v>
      </c>
      <c r="EK87">
        <v>439</v>
      </c>
      <c r="EL87" t="s">
        <v>132</v>
      </c>
      <c r="EM87" t="s">
        <v>133</v>
      </c>
      <c r="EO87" t="s">
        <v>141</v>
      </c>
      <c r="EQ87">
        <v>2097152</v>
      </c>
      <c r="ER87">
        <v>831.52</v>
      </c>
      <c r="ES87">
        <v>0</v>
      </c>
      <c r="ET87">
        <v>50.37</v>
      </c>
      <c r="EU87">
        <v>18.170000000000002</v>
      </c>
      <c r="EV87">
        <v>781.15</v>
      </c>
      <c r="EW87">
        <v>69.87</v>
      </c>
      <c r="EX87">
        <v>0</v>
      </c>
      <c r="EY87">
        <v>0</v>
      </c>
      <c r="FQ87">
        <v>0</v>
      </c>
      <c r="FR87">
        <f t="shared" si="84"/>
        <v>0</v>
      </c>
      <c r="FS87">
        <v>0</v>
      </c>
      <c r="FX87">
        <v>80</v>
      </c>
      <c r="FY87">
        <v>55</v>
      </c>
      <c r="GA87" t="s">
        <v>3</v>
      </c>
      <c r="GD87">
        <v>0</v>
      </c>
      <c r="GF87">
        <v>1186758301</v>
      </c>
      <c r="GG87">
        <v>2</v>
      </c>
      <c r="GH87">
        <v>1</v>
      </c>
      <c r="GI87">
        <v>2</v>
      </c>
      <c r="GJ87">
        <v>0</v>
      </c>
      <c r="GK87">
        <f>ROUND(R87*(S12)/100,2)</f>
        <v>1384.27</v>
      </c>
      <c r="GL87">
        <f t="shared" si="85"/>
        <v>0</v>
      </c>
      <c r="GM87">
        <f t="shared" si="86"/>
        <v>81199.28</v>
      </c>
      <c r="GN87">
        <f t="shared" si="87"/>
        <v>81199.28</v>
      </c>
      <c r="GO87">
        <f t="shared" si="88"/>
        <v>0</v>
      </c>
      <c r="GP87">
        <f t="shared" si="89"/>
        <v>0</v>
      </c>
      <c r="GR87">
        <v>0</v>
      </c>
      <c r="GS87">
        <v>3</v>
      </c>
      <c r="GT87">
        <v>0</v>
      </c>
      <c r="GU87" t="s">
        <v>3</v>
      </c>
      <c r="GV87">
        <f t="shared" si="90"/>
        <v>0</v>
      </c>
      <c r="GW87">
        <v>1</v>
      </c>
      <c r="GX87">
        <f t="shared" si="91"/>
        <v>0</v>
      </c>
      <c r="HA87">
        <v>0</v>
      </c>
      <c r="HB87">
        <v>0</v>
      </c>
      <c r="HC87">
        <f t="shared" si="92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8" spans="1:255" x14ac:dyDescent="0.2">
      <c r="A88" s="2">
        <v>17</v>
      </c>
      <c r="B88" s="2">
        <v>1</v>
      </c>
      <c r="C88" s="2">
        <f>ROW(SmtRes!A54)</f>
        <v>54</v>
      </c>
      <c r="D88" s="2">
        <f>ROW(EtalonRes!A54)</f>
        <v>54</v>
      </c>
      <c r="E88" s="2" t="s">
        <v>142</v>
      </c>
      <c r="F88" s="2" t="s">
        <v>143</v>
      </c>
      <c r="G88" s="2" t="s">
        <v>144</v>
      </c>
      <c r="H88" s="2" t="s">
        <v>145</v>
      </c>
      <c r="I88" s="2">
        <f>ROUND(90/100,9)</f>
        <v>0.9</v>
      </c>
      <c r="J88" s="2">
        <v>0</v>
      </c>
      <c r="K88" s="2">
        <f>ROUND(90/100,9)</f>
        <v>0.9</v>
      </c>
      <c r="L88" s="2"/>
      <c r="M88" s="2"/>
      <c r="N88" s="2"/>
      <c r="O88" s="2">
        <f t="shared" si="65"/>
        <v>34.68</v>
      </c>
      <c r="P88" s="2">
        <f t="shared" si="66"/>
        <v>0</v>
      </c>
      <c r="Q88" s="2">
        <f>(ROUND((ROUND(((ET88)*AV88*I88),2)*BB88),2)+ROUND((ROUND(((AE88-(EU88))*AV88*I88),2)*BS88),2))</f>
        <v>0</v>
      </c>
      <c r="R88" s="2">
        <f t="shared" si="67"/>
        <v>0</v>
      </c>
      <c r="S88" s="2">
        <f t="shared" si="68"/>
        <v>34.68</v>
      </c>
      <c r="T88" s="2">
        <f t="shared" si="69"/>
        <v>0</v>
      </c>
      <c r="U88" s="2">
        <f t="shared" si="70"/>
        <v>3.3930000000000002</v>
      </c>
      <c r="V88" s="2">
        <f t="shared" si="71"/>
        <v>0</v>
      </c>
      <c r="W88" s="2">
        <f t="shared" si="72"/>
        <v>0</v>
      </c>
      <c r="X88" s="2">
        <f t="shared" si="73"/>
        <v>27.74</v>
      </c>
      <c r="Y88" s="2">
        <f t="shared" si="73"/>
        <v>19.07</v>
      </c>
      <c r="Z88" s="2"/>
      <c r="AA88" s="2">
        <v>72842451</v>
      </c>
      <c r="AB88" s="2">
        <f t="shared" si="74"/>
        <v>38.53</v>
      </c>
      <c r="AC88" s="2">
        <f>ROUND((ES88),6)</f>
        <v>0</v>
      </c>
      <c r="AD88" s="2">
        <f>ROUND((((ET88)-(EU88))+AE88),6)</f>
        <v>0</v>
      </c>
      <c r="AE88" s="2">
        <f>ROUND((EU88),6)</f>
        <v>0</v>
      </c>
      <c r="AF88" s="2">
        <f>ROUND((EV88),6)</f>
        <v>38.53</v>
      </c>
      <c r="AG88" s="2">
        <f t="shared" si="75"/>
        <v>0</v>
      </c>
      <c r="AH88" s="2">
        <f>(EW88)</f>
        <v>3.77</v>
      </c>
      <c r="AI88" s="2">
        <f>(EX88)</f>
        <v>0</v>
      </c>
      <c r="AJ88" s="2">
        <f t="shared" si="76"/>
        <v>0</v>
      </c>
      <c r="AK88" s="2">
        <v>38.53</v>
      </c>
      <c r="AL88" s="2">
        <v>0</v>
      </c>
      <c r="AM88" s="2">
        <v>0</v>
      </c>
      <c r="AN88" s="2">
        <v>0</v>
      </c>
      <c r="AO88" s="2">
        <v>38.53</v>
      </c>
      <c r="AP88" s="2">
        <v>0</v>
      </c>
      <c r="AQ88" s="2">
        <v>3.77</v>
      </c>
      <c r="AR88" s="2">
        <v>0</v>
      </c>
      <c r="AS88" s="2">
        <v>0</v>
      </c>
      <c r="AT88" s="2">
        <v>80</v>
      </c>
      <c r="AU88" s="2">
        <v>55</v>
      </c>
      <c r="AV88" s="2">
        <v>1</v>
      </c>
      <c r="AW88" s="2">
        <v>1</v>
      </c>
      <c r="AX88" s="2"/>
      <c r="AY88" s="2"/>
      <c r="AZ88" s="2">
        <v>1</v>
      </c>
      <c r="BA88" s="2">
        <v>1</v>
      </c>
      <c r="BB88" s="2">
        <v>1</v>
      </c>
      <c r="BC88" s="2">
        <v>1</v>
      </c>
      <c r="BD88" s="2" t="s">
        <v>3</v>
      </c>
      <c r="BE88" s="2" t="s">
        <v>3</v>
      </c>
      <c r="BF88" s="2" t="s">
        <v>3</v>
      </c>
      <c r="BG88" s="2" t="s">
        <v>3</v>
      </c>
      <c r="BH88" s="2">
        <v>0</v>
      </c>
      <c r="BI88" s="2">
        <v>1</v>
      </c>
      <c r="BJ88" s="2" t="s">
        <v>146</v>
      </c>
      <c r="BK88" s="2"/>
      <c r="BL88" s="2"/>
      <c r="BM88" s="2">
        <v>439</v>
      </c>
      <c r="BN88" s="2">
        <v>0</v>
      </c>
      <c r="BO88" s="2" t="s">
        <v>3</v>
      </c>
      <c r="BP88" s="2">
        <v>0</v>
      </c>
      <c r="BQ88" s="2">
        <v>60</v>
      </c>
      <c r="BR88" s="2">
        <v>0</v>
      </c>
      <c r="BS88" s="2">
        <v>1</v>
      </c>
      <c r="BT88" s="2">
        <v>1</v>
      </c>
      <c r="BU88" s="2">
        <v>1</v>
      </c>
      <c r="BV88" s="2">
        <v>1</v>
      </c>
      <c r="BW88" s="2">
        <v>1</v>
      </c>
      <c r="BX88" s="2">
        <v>1</v>
      </c>
      <c r="BY88" s="2" t="s">
        <v>3</v>
      </c>
      <c r="BZ88" s="2">
        <v>80</v>
      </c>
      <c r="CA88" s="2">
        <v>55</v>
      </c>
      <c r="CB88" s="2" t="s">
        <v>3</v>
      </c>
      <c r="CC88" s="2"/>
      <c r="CD88" s="2"/>
      <c r="CE88" s="2">
        <v>30</v>
      </c>
      <c r="CF88" s="2">
        <v>0</v>
      </c>
      <c r="CG88" s="2">
        <v>0</v>
      </c>
      <c r="CH88" s="2"/>
      <c r="CI88" s="2"/>
      <c r="CJ88" s="2"/>
      <c r="CK88" s="2"/>
      <c r="CL88" s="2"/>
      <c r="CM88" s="2">
        <v>0</v>
      </c>
      <c r="CN88" s="2" t="s">
        <v>3</v>
      </c>
      <c r="CO88" s="2">
        <v>0</v>
      </c>
      <c r="CP88" s="2">
        <f t="shared" si="77"/>
        <v>34.68</v>
      </c>
      <c r="CQ88" s="2">
        <f t="shared" si="78"/>
        <v>0</v>
      </c>
      <c r="CR88" s="2">
        <f>(ROUND((ROUND(((ET88)*AV88*1),2)*BB88),2)+ROUND((ROUND(((AE88-(EU88))*AV88*1),2)*BS88),2))</f>
        <v>0</v>
      </c>
      <c r="CS88" s="2">
        <f t="shared" si="79"/>
        <v>0</v>
      </c>
      <c r="CT88" s="2">
        <f t="shared" si="80"/>
        <v>38.53</v>
      </c>
      <c r="CU88" s="2">
        <f t="shared" si="81"/>
        <v>0</v>
      </c>
      <c r="CV88" s="2">
        <f t="shared" si="82"/>
        <v>3.77</v>
      </c>
      <c r="CW88" s="2">
        <f t="shared" si="83"/>
        <v>0</v>
      </c>
      <c r="CX88" s="2">
        <f t="shared" si="83"/>
        <v>0</v>
      </c>
      <c r="CY88" s="2">
        <f>((S88*BZ88)/100)</f>
        <v>27.744</v>
      </c>
      <c r="CZ88" s="2">
        <f>((S88*CA88)/100)</f>
        <v>19.074000000000002</v>
      </c>
      <c r="DA88" s="2"/>
      <c r="DB88" s="2"/>
      <c r="DC88" s="2" t="s">
        <v>3</v>
      </c>
      <c r="DD88" s="2" t="s">
        <v>3</v>
      </c>
      <c r="DE88" s="2" t="s">
        <v>3</v>
      </c>
      <c r="DF88" s="2" t="s">
        <v>3</v>
      </c>
      <c r="DG88" s="2" t="s">
        <v>3</v>
      </c>
      <c r="DH88" s="2" t="s">
        <v>3</v>
      </c>
      <c r="DI88" s="2" t="s">
        <v>3</v>
      </c>
      <c r="DJ88" s="2" t="s">
        <v>3</v>
      </c>
      <c r="DK88" s="2" t="s">
        <v>3</v>
      </c>
      <c r="DL88" s="2" t="s">
        <v>3</v>
      </c>
      <c r="DM88" s="2" t="s">
        <v>3</v>
      </c>
      <c r="DN88" s="2">
        <v>0</v>
      </c>
      <c r="DO88" s="2">
        <v>0</v>
      </c>
      <c r="DP88" s="2">
        <v>1</v>
      </c>
      <c r="DQ88" s="2">
        <v>1</v>
      </c>
      <c r="DR88" s="2"/>
      <c r="DS88" s="2"/>
      <c r="DT88" s="2"/>
      <c r="DU88" s="2">
        <v>1013</v>
      </c>
      <c r="DV88" s="2" t="s">
        <v>145</v>
      </c>
      <c r="DW88" s="2" t="s">
        <v>145</v>
      </c>
      <c r="DX88" s="2">
        <v>1</v>
      </c>
      <c r="DY88" s="2"/>
      <c r="DZ88" s="2" t="s">
        <v>3</v>
      </c>
      <c r="EA88" s="2" t="s">
        <v>3</v>
      </c>
      <c r="EB88" s="2" t="s">
        <v>3</v>
      </c>
      <c r="EC88" s="2" t="s">
        <v>3</v>
      </c>
      <c r="ED88" s="2"/>
      <c r="EE88" s="2">
        <v>71951181</v>
      </c>
      <c r="EF88" s="2">
        <v>60</v>
      </c>
      <c r="EG88" s="2" t="s">
        <v>24</v>
      </c>
      <c r="EH88" s="2">
        <v>0</v>
      </c>
      <c r="EI88" s="2" t="s">
        <v>3</v>
      </c>
      <c r="EJ88" s="2">
        <v>1</v>
      </c>
      <c r="EK88" s="2">
        <v>439</v>
      </c>
      <c r="EL88" s="2" t="s">
        <v>132</v>
      </c>
      <c r="EM88" s="2" t="s">
        <v>133</v>
      </c>
      <c r="EN88" s="2"/>
      <c r="EO88" s="2" t="s">
        <v>3</v>
      </c>
      <c r="EP88" s="2"/>
      <c r="EQ88" s="2">
        <v>2097152</v>
      </c>
      <c r="ER88" s="2">
        <v>38.53</v>
      </c>
      <c r="ES88" s="2">
        <v>0</v>
      </c>
      <c r="ET88" s="2">
        <v>0</v>
      </c>
      <c r="EU88" s="2">
        <v>0</v>
      </c>
      <c r="EV88" s="2">
        <v>38.53</v>
      </c>
      <c r="EW88" s="2">
        <v>3.77</v>
      </c>
      <c r="EX88" s="2">
        <v>0</v>
      </c>
      <c r="EY88" s="2">
        <v>0</v>
      </c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>
        <v>0</v>
      </c>
      <c r="FR88" s="2">
        <f t="shared" si="84"/>
        <v>0</v>
      </c>
      <c r="FS88" s="2">
        <v>0</v>
      </c>
      <c r="FT88" s="2"/>
      <c r="FU88" s="2"/>
      <c r="FV88" s="2"/>
      <c r="FW88" s="2"/>
      <c r="FX88" s="2">
        <v>80</v>
      </c>
      <c r="FY88" s="2">
        <v>55</v>
      </c>
      <c r="FZ88" s="2"/>
      <c r="GA88" s="2" t="s">
        <v>3</v>
      </c>
      <c r="GB88" s="2"/>
      <c r="GC88" s="2"/>
      <c r="GD88" s="2">
        <v>0</v>
      </c>
      <c r="GE88" s="2"/>
      <c r="GF88" s="2">
        <v>-51052168</v>
      </c>
      <c r="GG88" s="2">
        <v>2</v>
      </c>
      <c r="GH88" s="2">
        <v>1</v>
      </c>
      <c r="GI88" s="2">
        <v>-2</v>
      </c>
      <c r="GJ88" s="2">
        <v>0</v>
      </c>
      <c r="GK88" s="2">
        <f>ROUND(R88*(R12)/100,2)</f>
        <v>0</v>
      </c>
      <c r="GL88" s="2">
        <f t="shared" si="85"/>
        <v>0</v>
      </c>
      <c r="GM88" s="2">
        <f t="shared" si="86"/>
        <v>81.489999999999995</v>
      </c>
      <c r="GN88" s="2">
        <f t="shared" si="87"/>
        <v>81.489999999999995</v>
      </c>
      <c r="GO88" s="2">
        <f t="shared" si="88"/>
        <v>0</v>
      </c>
      <c r="GP88" s="2">
        <f t="shared" si="89"/>
        <v>0</v>
      </c>
      <c r="GQ88" s="2"/>
      <c r="GR88" s="2">
        <v>0</v>
      </c>
      <c r="GS88" s="2">
        <v>3</v>
      </c>
      <c r="GT88" s="2">
        <v>0</v>
      </c>
      <c r="GU88" s="2" t="s">
        <v>3</v>
      </c>
      <c r="GV88" s="2">
        <f t="shared" si="90"/>
        <v>0</v>
      </c>
      <c r="GW88" s="2">
        <v>1</v>
      </c>
      <c r="GX88" s="2">
        <f t="shared" si="91"/>
        <v>0</v>
      </c>
      <c r="GY88" s="2"/>
      <c r="GZ88" s="2"/>
      <c r="HA88" s="2">
        <v>0</v>
      </c>
      <c r="HB88" s="2">
        <v>0</v>
      </c>
      <c r="HC88" s="2">
        <f t="shared" si="92"/>
        <v>0</v>
      </c>
      <c r="HD88" s="2"/>
      <c r="HE88" s="2" t="s">
        <v>3</v>
      </c>
      <c r="HF88" s="2" t="s">
        <v>3</v>
      </c>
      <c r="HG88" s="2"/>
      <c r="HH88" s="2"/>
      <c r="HI88" s="2"/>
      <c r="HJ88" s="2"/>
      <c r="HK88" s="2"/>
      <c r="HL88" s="2"/>
      <c r="HM88" s="2" t="s">
        <v>3</v>
      </c>
      <c r="HN88" s="2" t="s">
        <v>3</v>
      </c>
      <c r="HO88" s="2" t="s">
        <v>3</v>
      </c>
      <c r="HP88" s="2" t="s">
        <v>3</v>
      </c>
      <c r="HQ88" s="2" t="s">
        <v>3</v>
      </c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>
        <v>0</v>
      </c>
      <c r="IL88" s="2"/>
      <c r="IM88" s="2"/>
      <c r="IN88" s="2"/>
      <c r="IO88" s="2"/>
      <c r="IP88" s="2"/>
      <c r="IQ88" s="2"/>
      <c r="IR88" s="2"/>
      <c r="IS88" s="2"/>
      <c r="IT88" s="2"/>
      <c r="IU88" s="2"/>
    </row>
    <row r="89" spans="1:255" x14ac:dyDescent="0.2">
      <c r="A89">
        <v>17</v>
      </c>
      <c r="B89">
        <v>1</v>
      </c>
      <c r="C89">
        <f>ROW(SmtRes!A56)</f>
        <v>56</v>
      </c>
      <c r="D89">
        <f>ROW(EtalonRes!A56)</f>
        <v>56</v>
      </c>
      <c r="E89" t="s">
        <v>142</v>
      </c>
      <c r="F89" t="s">
        <v>143</v>
      </c>
      <c r="G89" t="s">
        <v>144</v>
      </c>
      <c r="H89" t="s">
        <v>145</v>
      </c>
      <c r="I89">
        <f>ROUND(90/100,9)</f>
        <v>0.9</v>
      </c>
      <c r="J89">
        <v>0</v>
      </c>
      <c r="K89">
        <f>ROUND(90/100,9)</f>
        <v>0.9</v>
      </c>
      <c r="O89">
        <f t="shared" si="65"/>
        <v>1196.81</v>
      </c>
      <c r="P89">
        <f t="shared" si="66"/>
        <v>0</v>
      </c>
      <c r="Q89">
        <f>(ROUND((ROUND(((ET89)*AV89*I89),2)*BB89),2)+ROUND((ROUND(((AE89-(EU89))*AV89*I89),2)*BS89),2))</f>
        <v>0</v>
      </c>
      <c r="R89">
        <f t="shared" si="67"/>
        <v>0</v>
      </c>
      <c r="S89">
        <f t="shared" si="68"/>
        <v>1196.81</v>
      </c>
      <c r="T89">
        <f t="shared" si="69"/>
        <v>0</v>
      </c>
      <c r="U89">
        <f t="shared" si="70"/>
        <v>3.3930000000000002</v>
      </c>
      <c r="V89">
        <f t="shared" si="71"/>
        <v>0</v>
      </c>
      <c r="W89">
        <f t="shared" si="72"/>
        <v>0</v>
      </c>
      <c r="X89">
        <f t="shared" si="73"/>
        <v>837.77</v>
      </c>
      <c r="Y89">
        <f t="shared" si="73"/>
        <v>490.69</v>
      </c>
      <c r="AA89">
        <v>72842452</v>
      </c>
      <c r="AB89">
        <f t="shared" si="74"/>
        <v>38.53</v>
      </c>
      <c r="AC89">
        <f>ROUND((ES89),6)</f>
        <v>0</v>
      </c>
      <c r="AD89">
        <f>ROUND((((ET89)-(EU89))+AE89),6)</f>
        <v>0</v>
      </c>
      <c r="AE89">
        <f>ROUND((EU89),6)</f>
        <v>0</v>
      </c>
      <c r="AF89">
        <f>ROUND((EV89),6)</f>
        <v>38.53</v>
      </c>
      <c r="AG89">
        <f t="shared" si="75"/>
        <v>0</v>
      </c>
      <c r="AH89">
        <f>(EW89)</f>
        <v>3.77</v>
      </c>
      <c r="AI89">
        <f>(EX89)</f>
        <v>0</v>
      </c>
      <c r="AJ89">
        <f t="shared" si="76"/>
        <v>0</v>
      </c>
      <c r="AK89">
        <v>38.53</v>
      </c>
      <c r="AL89">
        <v>0</v>
      </c>
      <c r="AM89">
        <v>0</v>
      </c>
      <c r="AN89">
        <v>0</v>
      </c>
      <c r="AO89">
        <v>38.53</v>
      </c>
      <c r="AP89">
        <v>0</v>
      </c>
      <c r="AQ89">
        <v>3.77</v>
      </c>
      <c r="AR89">
        <v>0</v>
      </c>
      <c r="AS89">
        <v>0</v>
      </c>
      <c r="AT89">
        <v>70</v>
      </c>
      <c r="AU89">
        <v>41</v>
      </c>
      <c r="AV89">
        <v>1</v>
      </c>
      <c r="AW89">
        <v>1</v>
      </c>
      <c r="AZ89">
        <v>1</v>
      </c>
      <c r="BA89">
        <v>34.51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1</v>
      </c>
      <c r="BJ89" t="s">
        <v>146</v>
      </c>
      <c r="BM89">
        <v>439</v>
      </c>
      <c r="BN89">
        <v>0</v>
      </c>
      <c r="BO89" t="s">
        <v>143</v>
      </c>
      <c r="BP89">
        <v>1</v>
      </c>
      <c r="BQ89">
        <v>60</v>
      </c>
      <c r="BR89">
        <v>0</v>
      </c>
      <c r="BS89">
        <v>34.51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70</v>
      </c>
      <c r="CA89">
        <v>41</v>
      </c>
      <c r="CB89" t="s">
        <v>3</v>
      </c>
      <c r="CE89">
        <v>30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77"/>
        <v>1196.81</v>
      </c>
      <c r="CQ89">
        <f t="shared" si="78"/>
        <v>0</v>
      </c>
      <c r="CR89">
        <f>(ROUND((ROUND(((ET89)*AV89*1),2)*BB89),2)+ROUND((ROUND(((AE89-(EU89))*AV89*1),2)*BS89),2))</f>
        <v>0</v>
      </c>
      <c r="CS89">
        <f t="shared" si="79"/>
        <v>0</v>
      </c>
      <c r="CT89">
        <f t="shared" si="80"/>
        <v>1329.67</v>
      </c>
      <c r="CU89">
        <f t="shared" si="81"/>
        <v>0</v>
      </c>
      <c r="CV89">
        <f t="shared" si="82"/>
        <v>3.77</v>
      </c>
      <c r="CW89">
        <f t="shared" si="83"/>
        <v>0</v>
      </c>
      <c r="CX89">
        <f t="shared" si="83"/>
        <v>0</v>
      </c>
      <c r="CY89">
        <f>S89*(BZ89/100)</f>
        <v>837.76699999999994</v>
      </c>
      <c r="CZ89">
        <f>S89*(CA89/100)</f>
        <v>490.69209999999993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80</v>
      </c>
      <c r="DO89">
        <v>55</v>
      </c>
      <c r="DP89">
        <v>1</v>
      </c>
      <c r="DQ89">
        <v>1</v>
      </c>
      <c r="DU89">
        <v>1013</v>
      </c>
      <c r="DV89" t="s">
        <v>145</v>
      </c>
      <c r="DW89" t="s">
        <v>145</v>
      </c>
      <c r="DX89">
        <v>1</v>
      </c>
      <c r="DZ89" t="s">
        <v>3</v>
      </c>
      <c r="EA89" t="s">
        <v>3</v>
      </c>
      <c r="EB89" t="s">
        <v>3</v>
      </c>
      <c r="EC89" t="s">
        <v>3</v>
      </c>
      <c r="EE89">
        <v>71951181</v>
      </c>
      <c r="EF89">
        <v>60</v>
      </c>
      <c r="EG89" t="s">
        <v>24</v>
      </c>
      <c r="EH89">
        <v>0</v>
      </c>
      <c r="EI89" t="s">
        <v>3</v>
      </c>
      <c r="EJ89">
        <v>1</v>
      </c>
      <c r="EK89">
        <v>439</v>
      </c>
      <c r="EL89" t="s">
        <v>132</v>
      </c>
      <c r="EM89" t="s">
        <v>133</v>
      </c>
      <c r="EO89" t="s">
        <v>3</v>
      </c>
      <c r="EQ89">
        <v>2097152</v>
      </c>
      <c r="ER89">
        <v>38.53</v>
      </c>
      <c r="ES89">
        <v>0</v>
      </c>
      <c r="ET89">
        <v>0</v>
      </c>
      <c r="EU89">
        <v>0</v>
      </c>
      <c r="EV89">
        <v>38.53</v>
      </c>
      <c r="EW89">
        <v>3.77</v>
      </c>
      <c r="EX89">
        <v>0</v>
      </c>
      <c r="EY89">
        <v>0</v>
      </c>
      <c r="FQ89">
        <v>0</v>
      </c>
      <c r="FR89">
        <f t="shared" si="84"/>
        <v>0</v>
      </c>
      <c r="FS89">
        <v>0</v>
      </c>
      <c r="FX89">
        <v>80</v>
      </c>
      <c r="FY89">
        <v>55</v>
      </c>
      <c r="GA89" t="s">
        <v>3</v>
      </c>
      <c r="GD89">
        <v>0</v>
      </c>
      <c r="GF89">
        <v>-51052168</v>
      </c>
      <c r="GG89">
        <v>2</v>
      </c>
      <c r="GH89">
        <v>1</v>
      </c>
      <c r="GI89">
        <v>2</v>
      </c>
      <c r="GJ89">
        <v>0</v>
      </c>
      <c r="GK89">
        <f>ROUND(R89*(S12)/100,2)</f>
        <v>0</v>
      </c>
      <c r="GL89">
        <f t="shared" si="85"/>
        <v>0</v>
      </c>
      <c r="GM89">
        <f t="shared" si="86"/>
        <v>2525.27</v>
      </c>
      <c r="GN89">
        <f t="shared" si="87"/>
        <v>2525.27</v>
      </c>
      <c r="GO89">
        <f t="shared" si="88"/>
        <v>0</v>
      </c>
      <c r="GP89">
        <f t="shared" si="89"/>
        <v>0</v>
      </c>
      <c r="GR89">
        <v>0</v>
      </c>
      <c r="GS89">
        <v>3</v>
      </c>
      <c r="GT89">
        <v>0</v>
      </c>
      <c r="GU89" t="s">
        <v>3</v>
      </c>
      <c r="GV89">
        <f t="shared" si="90"/>
        <v>0</v>
      </c>
      <c r="GW89">
        <v>1</v>
      </c>
      <c r="GX89">
        <f t="shared" si="91"/>
        <v>0</v>
      </c>
      <c r="HA89">
        <v>0</v>
      </c>
      <c r="HB89">
        <v>0</v>
      </c>
      <c r="HC89">
        <f t="shared" si="92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55" x14ac:dyDescent="0.2">
      <c r="A90" s="2">
        <v>19</v>
      </c>
      <c r="B90" s="2">
        <v>1</v>
      </c>
      <c r="C90" s="2"/>
      <c r="D90" s="2"/>
      <c r="E90" s="2"/>
      <c r="F90" s="2" t="s">
        <v>3</v>
      </c>
      <c r="G90" s="2" t="s">
        <v>104</v>
      </c>
      <c r="H90" s="2" t="s">
        <v>3</v>
      </c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>
        <v>1</v>
      </c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>
        <v>0</v>
      </c>
      <c r="IL90" s="2"/>
      <c r="IM90" s="2"/>
      <c r="IN90" s="2"/>
      <c r="IO90" s="2"/>
      <c r="IP90" s="2"/>
      <c r="IQ90" s="2"/>
      <c r="IR90" s="2"/>
      <c r="IS90" s="2"/>
      <c r="IT90" s="2"/>
      <c r="IU90" s="2"/>
    </row>
    <row r="91" spans="1:255" x14ac:dyDescent="0.2">
      <c r="A91" s="2">
        <v>17</v>
      </c>
      <c r="B91" s="2">
        <v>1</v>
      </c>
      <c r="C91" s="2">
        <f>ROW(SmtRes!A60)</f>
        <v>60</v>
      </c>
      <c r="D91" s="2">
        <f>ROW(EtalonRes!A60)</f>
        <v>60</v>
      </c>
      <c r="E91" s="2" t="s">
        <v>147</v>
      </c>
      <c r="F91" s="2" t="s">
        <v>148</v>
      </c>
      <c r="G91" s="2" t="s">
        <v>149</v>
      </c>
      <c r="H91" s="2" t="s">
        <v>30</v>
      </c>
      <c r="I91" s="2">
        <f>ROUND(15/100,9)</f>
        <v>0.15</v>
      </c>
      <c r="J91" s="2">
        <v>0</v>
      </c>
      <c r="K91" s="2">
        <f>ROUND(15/100,9)</f>
        <v>0.15</v>
      </c>
      <c r="L91" s="2"/>
      <c r="M91" s="2"/>
      <c r="N91" s="2"/>
      <c r="O91" s="2">
        <f t="shared" ref="O91:O116" si="93">ROUND(CP91,2)</f>
        <v>185.42</v>
      </c>
      <c r="P91" s="2">
        <f t="shared" ref="P91:P116" si="94">ROUND((ROUND((AC91*AW91*I91),2)*BC91),2)</f>
        <v>0.12</v>
      </c>
      <c r="Q91" s="2">
        <f>(ROUND((ROUND((((ET91*1.25))*AV91*I91),2)*BB91),2)+ROUND((ROUND(((AE91-((EU91*1.25)))*AV91*I91),2)*BS91),2))</f>
        <v>1.76</v>
      </c>
      <c r="R91" s="2">
        <f t="shared" ref="R91:R116" si="95">ROUND((ROUND((AE91*AV91*I91),2)*BS91),2)</f>
        <v>1.51</v>
      </c>
      <c r="S91" s="2">
        <f t="shared" ref="S91:S116" si="96">ROUND((ROUND((AF91*AV91*I91),2)*BA91),2)</f>
        <v>183.54</v>
      </c>
      <c r="T91" s="2">
        <f t="shared" ref="T91:T116" si="97">ROUND(CU91*I91,2)</f>
        <v>0</v>
      </c>
      <c r="U91" s="2">
        <f t="shared" ref="U91:U116" si="98">CV91*I91</f>
        <v>14.703899999999997</v>
      </c>
      <c r="V91" s="2">
        <f t="shared" ref="V91:V116" si="99">CW91*I91</f>
        <v>0</v>
      </c>
      <c r="W91" s="2">
        <f t="shared" ref="W91:W116" si="100">ROUND(CX91*I91,2)</f>
        <v>0</v>
      </c>
      <c r="X91" s="2">
        <f t="shared" ref="X91:X116" si="101">ROUND(CY91,2)</f>
        <v>167.02</v>
      </c>
      <c r="Y91" s="2">
        <f t="shared" ref="Y91:Y116" si="102">ROUND(CZ91,2)</f>
        <v>128.47999999999999</v>
      </c>
      <c r="Z91" s="2"/>
      <c r="AA91" s="2">
        <v>72842451</v>
      </c>
      <c r="AB91" s="2">
        <f t="shared" ref="AB91:AB116" si="103">ROUND((AC91+AD91+AF91),6)</f>
        <v>1236.154</v>
      </c>
      <c r="AC91" s="2">
        <f t="shared" ref="AC91:AC116" si="104">ROUND((ES91),6)</f>
        <v>0.78</v>
      </c>
      <c r="AD91" s="2">
        <f>ROUND(((((ET91*1.25))-((EU91*1.25)))+AE91),6)</f>
        <v>11.762499999999999</v>
      </c>
      <c r="AE91" s="2">
        <f>ROUND(((EU91*1.25)),6)</f>
        <v>10.0625</v>
      </c>
      <c r="AF91" s="2">
        <f>ROUND(((EV91*1.15)),6)</f>
        <v>1223.6115</v>
      </c>
      <c r="AG91" s="2">
        <f t="shared" ref="AG91:AG116" si="105">ROUND((AP91),6)</f>
        <v>0</v>
      </c>
      <c r="AH91" s="2">
        <f>((EW91*1.15))</f>
        <v>98.025999999999982</v>
      </c>
      <c r="AI91" s="2">
        <f>((EX91*1.25))</f>
        <v>0</v>
      </c>
      <c r="AJ91" s="2">
        <f t="shared" ref="AJ91:AJ116" si="106">(AS91)</f>
        <v>0</v>
      </c>
      <c r="AK91" s="2">
        <v>1074.2</v>
      </c>
      <c r="AL91" s="2">
        <v>0.78</v>
      </c>
      <c r="AM91" s="2">
        <v>9.41</v>
      </c>
      <c r="AN91" s="2">
        <v>8.0500000000000007</v>
      </c>
      <c r="AO91" s="2">
        <v>1064.01</v>
      </c>
      <c r="AP91" s="2">
        <v>0</v>
      </c>
      <c r="AQ91" s="2">
        <v>85.24</v>
      </c>
      <c r="AR91" s="2">
        <v>0</v>
      </c>
      <c r="AS91" s="2">
        <v>0</v>
      </c>
      <c r="AT91" s="2">
        <v>91</v>
      </c>
      <c r="AU91" s="2">
        <v>70</v>
      </c>
      <c r="AV91" s="2">
        <v>1</v>
      </c>
      <c r="AW91" s="2">
        <v>1</v>
      </c>
      <c r="AX91" s="2"/>
      <c r="AY91" s="2"/>
      <c r="AZ91" s="2">
        <v>1</v>
      </c>
      <c r="BA91" s="2">
        <v>1</v>
      </c>
      <c r="BB91" s="2">
        <v>1</v>
      </c>
      <c r="BC91" s="2">
        <v>1</v>
      </c>
      <c r="BD91" s="2" t="s">
        <v>3</v>
      </c>
      <c r="BE91" s="2" t="s">
        <v>3</v>
      </c>
      <c r="BF91" s="2" t="s">
        <v>3</v>
      </c>
      <c r="BG91" s="2" t="s">
        <v>3</v>
      </c>
      <c r="BH91" s="2">
        <v>0</v>
      </c>
      <c r="BI91" s="2">
        <v>1</v>
      </c>
      <c r="BJ91" s="2" t="s">
        <v>150</v>
      </c>
      <c r="BK91" s="2"/>
      <c r="BL91" s="2"/>
      <c r="BM91" s="2">
        <v>77</v>
      </c>
      <c r="BN91" s="2">
        <v>0</v>
      </c>
      <c r="BO91" s="2" t="s">
        <v>3</v>
      </c>
      <c r="BP91" s="2">
        <v>0</v>
      </c>
      <c r="BQ91" s="2">
        <v>30</v>
      </c>
      <c r="BR91" s="2">
        <v>0</v>
      </c>
      <c r="BS91" s="2">
        <v>1</v>
      </c>
      <c r="BT91" s="2">
        <v>1</v>
      </c>
      <c r="BU91" s="2">
        <v>1</v>
      </c>
      <c r="BV91" s="2">
        <v>1</v>
      </c>
      <c r="BW91" s="2">
        <v>1</v>
      </c>
      <c r="BX91" s="2">
        <v>1</v>
      </c>
      <c r="BY91" s="2" t="s">
        <v>3</v>
      </c>
      <c r="BZ91" s="2">
        <v>91</v>
      </c>
      <c r="CA91" s="2">
        <v>70</v>
      </c>
      <c r="CB91" s="2" t="s">
        <v>3</v>
      </c>
      <c r="CC91" s="2"/>
      <c r="CD91" s="2"/>
      <c r="CE91" s="2">
        <v>30</v>
      </c>
      <c r="CF91" s="2">
        <v>0</v>
      </c>
      <c r="CG91" s="2">
        <v>0</v>
      </c>
      <c r="CH91" s="2"/>
      <c r="CI91" s="2"/>
      <c r="CJ91" s="2"/>
      <c r="CK91" s="2"/>
      <c r="CL91" s="2"/>
      <c r="CM91" s="2">
        <v>0</v>
      </c>
      <c r="CN91" s="2" t="s">
        <v>3</v>
      </c>
      <c r="CO91" s="2">
        <v>0</v>
      </c>
      <c r="CP91" s="2">
        <f t="shared" ref="CP91:CP116" si="107">(P91+Q91+S91)</f>
        <v>185.42</v>
      </c>
      <c r="CQ91" s="2">
        <f t="shared" ref="CQ91:CQ116" si="108">ROUND((ROUND((AC91*AW91*1),2)*BC91),2)</f>
        <v>0.78</v>
      </c>
      <c r="CR91" s="2">
        <f>(ROUND((ROUND((((ET91*1.25))*AV91*1),2)*BB91),2)+ROUND((ROUND(((AE91-((EU91*1.25)))*AV91*1),2)*BS91),2))</f>
        <v>11.76</v>
      </c>
      <c r="CS91" s="2">
        <f t="shared" ref="CS91:CS116" si="109">ROUND((ROUND((AE91*AV91*1),2)*BS91),2)</f>
        <v>10.06</v>
      </c>
      <c r="CT91" s="2">
        <f t="shared" ref="CT91:CT116" si="110">ROUND((ROUND((AF91*AV91*1),2)*BA91),2)</f>
        <v>1223.6099999999999</v>
      </c>
      <c r="CU91" s="2">
        <f t="shared" ref="CU91:CU116" si="111">AG91</f>
        <v>0</v>
      </c>
      <c r="CV91" s="2">
        <f t="shared" ref="CV91:CV116" si="112">(AH91*AV91)</f>
        <v>98.025999999999982</v>
      </c>
      <c r="CW91" s="2">
        <f t="shared" ref="CW91:CW116" si="113">AI91</f>
        <v>0</v>
      </c>
      <c r="CX91" s="2">
        <f t="shared" ref="CX91:CX116" si="114">AJ91</f>
        <v>0</v>
      </c>
      <c r="CY91" s="2">
        <f>((S91*BZ91)/100)</f>
        <v>167.0214</v>
      </c>
      <c r="CZ91" s="2">
        <f>((S91*CA91)/100)</f>
        <v>128.47799999999998</v>
      </c>
      <c r="DA91" s="2"/>
      <c r="DB91" s="2"/>
      <c r="DC91" s="2" t="s">
        <v>3</v>
      </c>
      <c r="DD91" s="2" t="s">
        <v>3</v>
      </c>
      <c r="DE91" s="2" t="s">
        <v>15</v>
      </c>
      <c r="DF91" s="2" t="s">
        <v>15</v>
      </c>
      <c r="DG91" s="2" t="s">
        <v>16</v>
      </c>
      <c r="DH91" s="2" t="s">
        <v>3</v>
      </c>
      <c r="DI91" s="2" t="s">
        <v>16</v>
      </c>
      <c r="DJ91" s="2" t="s">
        <v>15</v>
      </c>
      <c r="DK91" s="2" t="s">
        <v>3</v>
      </c>
      <c r="DL91" s="2" t="s">
        <v>3</v>
      </c>
      <c r="DM91" s="2" t="s">
        <v>3</v>
      </c>
      <c r="DN91" s="2">
        <v>0</v>
      </c>
      <c r="DO91" s="2">
        <v>0</v>
      </c>
      <c r="DP91" s="2">
        <v>1</v>
      </c>
      <c r="DQ91" s="2">
        <v>1</v>
      </c>
      <c r="DR91" s="2"/>
      <c r="DS91" s="2"/>
      <c r="DT91" s="2"/>
      <c r="DU91" s="2">
        <v>1005</v>
      </c>
      <c r="DV91" s="2" t="s">
        <v>30</v>
      </c>
      <c r="DW91" s="2" t="s">
        <v>30</v>
      </c>
      <c r="DX91" s="2">
        <v>100</v>
      </c>
      <c r="DY91" s="2"/>
      <c r="DZ91" s="2" t="s">
        <v>3</v>
      </c>
      <c r="EA91" s="2" t="s">
        <v>3</v>
      </c>
      <c r="EB91" s="2" t="s">
        <v>3</v>
      </c>
      <c r="EC91" s="2" t="s">
        <v>3</v>
      </c>
      <c r="ED91" s="2"/>
      <c r="EE91" s="2">
        <v>71950819</v>
      </c>
      <c r="EF91" s="2">
        <v>30</v>
      </c>
      <c r="EG91" s="2" t="s">
        <v>32</v>
      </c>
      <c r="EH91" s="2">
        <v>0</v>
      </c>
      <c r="EI91" s="2" t="s">
        <v>3</v>
      </c>
      <c r="EJ91" s="2">
        <v>1</v>
      </c>
      <c r="EK91" s="2">
        <v>77</v>
      </c>
      <c r="EL91" s="2" t="s">
        <v>151</v>
      </c>
      <c r="EM91" s="2" t="s">
        <v>152</v>
      </c>
      <c r="EN91" s="2"/>
      <c r="EO91" s="2" t="s">
        <v>3</v>
      </c>
      <c r="EP91" s="2"/>
      <c r="EQ91" s="2">
        <v>2097152</v>
      </c>
      <c r="ER91" s="2">
        <v>1074.2</v>
      </c>
      <c r="ES91" s="2">
        <v>0.78</v>
      </c>
      <c r="ET91" s="2">
        <v>9.41</v>
      </c>
      <c r="EU91" s="2">
        <v>8.0500000000000007</v>
      </c>
      <c r="EV91" s="2">
        <v>1064.01</v>
      </c>
      <c r="EW91" s="2">
        <v>85.24</v>
      </c>
      <c r="EX91" s="2">
        <v>0</v>
      </c>
      <c r="EY91" s="2">
        <v>0</v>
      </c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>
        <v>0</v>
      </c>
      <c r="FR91" s="2">
        <f t="shared" ref="FR91:FR116" si="115">ROUND(IF(BI91=3,GM91,0),2)</f>
        <v>0</v>
      </c>
      <c r="FS91" s="2">
        <v>0</v>
      </c>
      <c r="FT91" s="2"/>
      <c r="FU91" s="2"/>
      <c r="FV91" s="2"/>
      <c r="FW91" s="2"/>
      <c r="FX91" s="2">
        <v>91</v>
      </c>
      <c r="FY91" s="2">
        <v>70</v>
      </c>
      <c r="FZ91" s="2"/>
      <c r="GA91" s="2" t="s">
        <v>3</v>
      </c>
      <c r="GB91" s="2"/>
      <c r="GC91" s="2"/>
      <c r="GD91" s="2">
        <v>0</v>
      </c>
      <c r="GE91" s="2"/>
      <c r="GF91" s="2">
        <v>311571647</v>
      </c>
      <c r="GG91" s="2">
        <v>2</v>
      </c>
      <c r="GH91" s="2">
        <v>1</v>
      </c>
      <c r="GI91" s="2">
        <v>-2</v>
      </c>
      <c r="GJ91" s="2">
        <v>0</v>
      </c>
      <c r="GK91" s="2">
        <f>ROUND(R91*(R12)/100,2)</f>
        <v>2.64</v>
      </c>
      <c r="GL91" s="2">
        <f t="shared" ref="GL91:GL116" si="116">ROUND(IF(AND(BH91=3,BI91=3,FS91&lt;&gt;0),P91,0),2)</f>
        <v>0</v>
      </c>
      <c r="GM91" s="2">
        <f t="shared" ref="GM91:GM116" si="117">ROUND(O91+X91+Y91+GK91,2)+GX91</f>
        <v>483.56</v>
      </c>
      <c r="GN91" s="2">
        <f t="shared" ref="GN91:GN116" si="118">IF(OR(BI91=0,BI91=1),GM91-GX91,0)</f>
        <v>483.56</v>
      </c>
      <c r="GO91" s="2">
        <f t="shared" ref="GO91:GO116" si="119">IF(BI91=2,GM91-GX91,0)</f>
        <v>0</v>
      </c>
      <c r="GP91" s="2">
        <f t="shared" ref="GP91:GP116" si="120">IF(BI91=4,GM91-GX91,0)</f>
        <v>0</v>
      </c>
      <c r="GQ91" s="2"/>
      <c r="GR91" s="2">
        <v>0</v>
      </c>
      <c r="GS91" s="2">
        <v>3</v>
      </c>
      <c r="GT91" s="2">
        <v>0</v>
      </c>
      <c r="GU91" s="2" t="s">
        <v>3</v>
      </c>
      <c r="GV91" s="2">
        <f t="shared" ref="GV91:GV116" si="121">ROUND((GT91),6)</f>
        <v>0</v>
      </c>
      <c r="GW91" s="2">
        <v>1</v>
      </c>
      <c r="GX91" s="2">
        <f t="shared" ref="GX91:GX116" si="122">ROUND(HC91*I91,2)</f>
        <v>0</v>
      </c>
      <c r="GY91" s="2"/>
      <c r="GZ91" s="2"/>
      <c r="HA91" s="2">
        <v>0</v>
      </c>
      <c r="HB91" s="2">
        <v>0</v>
      </c>
      <c r="HC91" s="2">
        <f t="shared" ref="HC91:HC116" si="123">GV91*GW91</f>
        <v>0</v>
      </c>
      <c r="HD91" s="2"/>
      <c r="HE91" s="2" t="s">
        <v>3</v>
      </c>
      <c r="HF91" s="2" t="s">
        <v>3</v>
      </c>
      <c r="HG91" s="2"/>
      <c r="HH91" s="2"/>
      <c r="HI91" s="2"/>
      <c r="HJ91" s="2"/>
      <c r="HK91" s="2"/>
      <c r="HL91" s="2"/>
      <c r="HM91" s="2" t="s">
        <v>3</v>
      </c>
      <c r="HN91" s="2" t="s">
        <v>3</v>
      </c>
      <c r="HO91" s="2" t="s">
        <v>3</v>
      </c>
      <c r="HP91" s="2" t="s">
        <v>3</v>
      </c>
      <c r="HQ91" s="2" t="s">
        <v>3</v>
      </c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>
        <v>0</v>
      </c>
      <c r="IL91" s="2"/>
      <c r="IM91" s="2"/>
      <c r="IN91" s="2"/>
      <c r="IO91" s="2"/>
      <c r="IP91" s="2"/>
      <c r="IQ91" s="2"/>
      <c r="IR91" s="2"/>
      <c r="IS91" s="2"/>
      <c r="IT91" s="2"/>
      <c r="IU91" s="2"/>
    </row>
    <row r="92" spans="1:255" x14ac:dyDescent="0.2">
      <c r="A92">
        <v>17</v>
      </c>
      <c r="B92">
        <v>1</v>
      </c>
      <c r="C92">
        <f>ROW(SmtRes!A64)</f>
        <v>64</v>
      </c>
      <c r="D92">
        <f>ROW(EtalonRes!A64)</f>
        <v>64</v>
      </c>
      <c r="E92" t="s">
        <v>147</v>
      </c>
      <c r="F92" t="s">
        <v>148</v>
      </c>
      <c r="G92" t="s">
        <v>149</v>
      </c>
      <c r="H92" t="s">
        <v>30</v>
      </c>
      <c r="I92">
        <f>ROUND(15/100,9)</f>
        <v>0.15</v>
      </c>
      <c r="J92">
        <v>0</v>
      </c>
      <c r="K92">
        <f>ROUND(15/100,9)</f>
        <v>0.15</v>
      </c>
      <c r="O92">
        <f t="shared" si="93"/>
        <v>6393.65</v>
      </c>
      <c r="P92">
        <f t="shared" si="94"/>
        <v>0.84</v>
      </c>
      <c r="Q92">
        <f>(ROUND((ROUND((((ET92*1.25))*AV92*I92),2)*BB92),2)+ROUND((ROUND(((AE92-((EU92*1.25)))*AV92*I92),2)*BS92),2))</f>
        <v>58.84</v>
      </c>
      <c r="R92">
        <f t="shared" si="95"/>
        <v>52.11</v>
      </c>
      <c r="S92">
        <f t="shared" si="96"/>
        <v>6333.97</v>
      </c>
      <c r="T92">
        <f t="shared" si="97"/>
        <v>0</v>
      </c>
      <c r="U92">
        <f t="shared" si="98"/>
        <v>14.703899999999997</v>
      </c>
      <c r="V92">
        <f t="shared" si="99"/>
        <v>0</v>
      </c>
      <c r="W92">
        <f t="shared" si="100"/>
        <v>0</v>
      </c>
      <c r="X92">
        <f t="shared" si="101"/>
        <v>4750.4799999999996</v>
      </c>
      <c r="Y92">
        <f t="shared" si="102"/>
        <v>2596.9299999999998</v>
      </c>
      <c r="AA92">
        <v>72842452</v>
      </c>
      <c r="AB92">
        <f t="shared" si="103"/>
        <v>1236.154</v>
      </c>
      <c r="AC92">
        <f t="shared" si="104"/>
        <v>0.78</v>
      </c>
      <c r="AD92">
        <f>ROUND(((((ET92*1.25))-((EU92*1.25)))+AE92),6)</f>
        <v>11.762499999999999</v>
      </c>
      <c r="AE92">
        <f>ROUND(((EU92*1.25)),6)</f>
        <v>10.0625</v>
      </c>
      <c r="AF92">
        <f>ROUND(((EV92*1.15)),6)</f>
        <v>1223.6115</v>
      </c>
      <c r="AG92">
        <f t="shared" si="105"/>
        <v>0</v>
      </c>
      <c r="AH92">
        <f>((EW92*1.15))</f>
        <v>98.025999999999982</v>
      </c>
      <c r="AI92">
        <f>((EX92*1.25))</f>
        <v>0</v>
      </c>
      <c r="AJ92">
        <f t="shared" si="106"/>
        <v>0</v>
      </c>
      <c r="AK92">
        <v>1074.2</v>
      </c>
      <c r="AL92">
        <v>0.78</v>
      </c>
      <c r="AM92">
        <v>9.41</v>
      </c>
      <c r="AN92">
        <v>8.0500000000000007</v>
      </c>
      <c r="AO92">
        <v>1064.01</v>
      </c>
      <c r="AP92">
        <v>0</v>
      </c>
      <c r="AQ92">
        <v>85.24</v>
      </c>
      <c r="AR92">
        <v>0</v>
      </c>
      <c r="AS92">
        <v>0</v>
      </c>
      <c r="AT92">
        <v>75</v>
      </c>
      <c r="AU92">
        <v>41</v>
      </c>
      <c r="AV92">
        <v>1</v>
      </c>
      <c r="AW92">
        <v>1</v>
      </c>
      <c r="AZ92">
        <v>1</v>
      </c>
      <c r="BA92">
        <v>34.51</v>
      </c>
      <c r="BB92">
        <v>33.43</v>
      </c>
      <c r="BC92">
        <v>7.03</v>
      </c>
      <c r="BD92" t="s">
        <v>3</v>
      </c>
      <c r="BE92" t="s">
        <v>3</v>
      </c>
      <c r="BF92" t="s">
        <v>3</v>
      </c>
      <c r="BG92" t="s">
        <v>3</v>
      </c>
      <c r="BH92">
        <v>0</v>
      </c>
      <c r="BI92">
        <v>1</v>
      </c>
      <c r="BJ92" t="s">
        <v>150</v>
      </c>
      <c r="BM92">
        <v>77</v>
      </c>
      <c r="BN92">
        <v>0</v>
      </c>
      <c r="BO92" t="s">
        <v>148</v>
      </c>
      <c r="BP92">
        <v>1</v>
      </c>
      <c r="BQ92">
        <v>30</v>
      </c>
      <c r="BR92">
        <v>0</v>
      </c>
      <c r="BS92">
        <v>34.51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75</v>
      </c>
      <c r="CA92">
        <v>41</v>
      </c>
      <c r="CB92" t="s">
        <v>3</v>
      </c>
      <c r="CE92">
        <v>30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107"/>
        <v>6393.6500000000005</v>
      </c>
      <c r="CQ92">
        <f t="shared" si="108"/>
        <v>5.48</v>
      </c>
      <c r="CR92">
        <f>(ROUND((ROUND((((ET92*1.25))*AV92*1),2)*BB92),2)+ROUND((ROUND(((AE92-((EU92*1.25)))*AV92*1),2)*BS92),2))</f>
        <v>393.14</v>
      </c>
      <c r="CS92">
        <f t="shared" si="109"/>
        <v>347.17</v>
      </c>
      <c r="CT92">
        <f t="shared" si="110"/>
        <v>42226.78</v>
      </c>
      <c r="CU92">
        <f t="shared" si="111"/>
        <v>0</v>
      </c>
      <c r="CV92">
        <f t="shared" si="112"/>
        <v>98.025999999999982</v>
      </c>
      <c r="CW92">
        <f t="shared" si="113"/>
        <v>0</v>
      </c>
      <c r="CX92">
        <f t="shared" si="114"/>
        <v>0</v>
      </c>
      <c r="CY92">
        <f>S92*(BZ92/100)</f>
        <v>4750.4775</v>
      </c>
      <c r="CZ92">
        <f>S92*(CA92/100)</f>
        <v>2596.9276999999997</v>
      </c>
      <c r="DC92" t="s">
        <v>3</v>
      </c>
      <c r="DD92" t="s">
        <v>3</v>
      </c>
      <c r="DE92" t="s">
        <v>15</v>
      </c>
      <c r="DF92" t="s">
        <v>15</v>
      </c>
      <c r="DG92" t="s">
        <v>16</v>
      </c>
      <c r="DH92" t="s">
        <v>3</v>
      </c>
      <c r="DI92" t="s">
        <v>16</v>
      </c>
      <c r="DJ92" t="s">
        <v>15</v>
      </c>
      <c r="DK92" t="s">
        <v>3</v>
      </c>
      <c r="DL92" t="s">
        <v>3</v>
      </c>
      <c r="DM92" t="s">
        <v>3</v>
      </c>
      <c r="DN92">
        <v>91</v>
      </c>
      <c r="DO92">
        <v>70</v>
      </c>
      <c r="DP92">
        <v>1</v>
      </c>
      <c r="DQ92">
        <v>1</v>
      </c>
      <c r="DU92">
        <v>1005</v>
      </c>
      <c r="DV92" t="s">
        <v>30</v>
      </c>
      <c r="DW92" t="s">
        <v>30</v>
      </c>
      <c r="DX92">
        <v>100</v>
      </c>
      <c r="DZ92" t="s">
        <v>3</v>
      </c>
      <c r="EA92" t="s">
        <v>3</v>
      </c>
      <c r="EB92" t="s">
        <v>3</v>
      </c>
      <c r="EC92" t="s">
        <v>3</v>
      </c>
      <c r="EE92">
        <v>71950819</v>
      </c>
      <c r="EF92">
        <v>30</v>
      </c>
      <c r="EG92" t="s">
        <v>32</v>
      </c>
      <c r="EH92">
        <v>0</v>
      </c>
      <c r="EI92" t="s">
        <v>3</v>
      </c>
      <c r="EJ92">
        <v>1</v>
      </c>
      <c r="EK92">
        <v>77</v>
      </c>
      <c r="EL92" t="s">
        <v>151</v>
      </c>
      <c r="EM92" t="s">
        <v>152</v>
      </c>
      <c r="EO92" t="s">
        <v>3</v>
      </c>
      <c r="EQ92">
        <v>2097152</v>
      </c>
      <c r="ER92">
        <v>1074.2</v>
      </c>
      <c r="ES92">
        <v>0.78</v>
      </c>
      <c r="ET92">
        <v>9.41</v>
      </c>
      <c r="EU92">
        <v>8.0500000000000007</v>
      </c>
      <c r="EV92">
        <v>1064.01</v>
      </c>
      <c r="EW92">
        <v>85.24</v>
      </c>
      <c r="EX92">
        <v>0</v>
      </c>
      <c r="EY92">
        <v>0</v>
      </c>
      <c r="FQ92">
        <v>0</v>
      </c>
      <c r="FR92">
        <f t="shared" si="115"/>
        <v>0</v>
      </c>
      <c r="FS92">
        <v>0</v>
      </c>
      <c r="FX92">
        <v>91</v>
      </c>
      <c r="FY92">
        <v>70</v>
      </c>
      <c r="GA92" t="s">
        <v>3</v>
      </c>
      <c r="GD92">
        <v>0</v>
      </c>
      <c r="GF92">
        <v>311571647</v>
      </c>
      <c r="GG92">
        <v>2</v>
      </c>
      <c r="GH92">
        <v>1</v>
      </c>
      <c r="GI92">
        <v>2</v>
      </c>
      <c r="GJ92">
        <v>0</v>
      </c>
      <c r="GK92">
        <f>ROUND(R92*(S12)/100,2)</f>
        <v>83.38</v>
      </c>
      <c r="GL92">
        <f t="shared" si="116"/>
        <v>0</v>
      </c>
      <c r="GM92">
        <f t="shared" si="117"/>
        <v>13824.44</v>
      </c>
      <c r="GN92">
        <f t="shared" si="118"/>
        <v>13824.44</v>
      </c>
      <c r="GO92">
        <f t="shared" si="119"/>
        <v>0</v>
      </c>
      <c r="GP92">
        <f t="shared" si="120"/>
        <v>0</v>
      </c>
      <c r="GR92">
        <v>0</v>
      </c>
      <c r="GS92">
        <v>3</v>
      </c>
      <c r="GT92">
        <v>0</v>
      </c>
      <c r="GU92" t="s">
        <v>3</v>
      </c>
      <c r="GV92">
        <f t="shared" si="121"/>
        <v>0</v>
      </c>
      <c r="GW92">
        <v>1</v>
      </c>
      <c r="GX92">
        <f t="shared" si="122"/>
        <v>0</v>
      </c>
      <c r="HA92">
        <v>0</v>
      </c>
      <c r="HB92">
        <v>0</v>
      </c>
      <c r="HC92">
        <f t="shared" si="123"/>
        <v>0</v>
      </c>
      <c r="HE92" t="s">
        <v>3</v>
      </c>
      <c r="HF92" t="s">
        <v>3</v>
      </c>
      <c r="HM92" t="s">
        <v>3</v>
      </c>
      <c r="HN92" t="s">
        <v>3</v>
      </c>
      <c r="HO92" t="s">
        <v>3</v>
      </c>
      <c r="HP92" t="s">
        <v>3</v>
      </c>
      <c r="HQ92" t="s">
        <v>3</v>
      </c>
      <c r="IK92">
        <v>0</v>
      </c>
    </row>
    <row r="93" spans="1:255" x14ac:dyDescent="0.2">
      <c r="A93" s="2">
        <v>18</v>
      </c>
      <c r="B93" s="2">
        <v>1</v>
      </c>
      <c r="C93" s="2">
        <v>60</v>
      </c>
      <c r="D93" s="2"/>
      <c r="E93" s="2" t="s">
        <v>153</v>
      </c>
      <c r="F93" s="2" t="s">
        <v>154</v>
      </c>
      <c r="G93" s="2" t="s">
        <v>346</v>
      </c>
      <c r="H93" s="2" t="s">
        <v>70</v>
      </c>
      <c r="I93" s="2">
        <f>I91*J93</f>
        <v>46.8</v>
      </c>
      <c r="J93" s="2">
        <v>312</v>
      </c>
      <c r="K93" s="2">
        <v>312</v>
      </c>
      <c r="L93" s="2"/>
      <c r="M93" s="2"/>
      <c r="N93" s="2"/>
      <c r="O93" s="2">
        <f t="shared" si="93"/>
        <v>580.32000000000005</v>
      </c>
      <c r="P93" s="2">
        <f t="shared" si="94"/>
        <v>580.32000000000005</v>
      </c>
      <c r="Q93" s="2">
        <f>(ROUND((ROUND(((ET93)*AV93*I93),2)*BB93),2)+ROUND((ROUND(((AE93-(EU93))*AV93*I93),2)*BS93),2))</f>
        <v>0</v>
      </c>
      <c r="R93" s="2">
        <f t="shared" si="95"/>
        <v>0</v>
      </c>
      <c r="S93" s="2">
        <f t="shared" si="96"/>
        <v>0</v>
      </c>
      <c r="T93" s="2">
        <f t="shared" si="97"/>
        <v>0</v>
      </c>
      <c r="U93" s="2">
        <f t="shared" si="98"/>
        <v>0</v>
      </c>
      <c r="V93" s="2">
        <f t="shared" si="99"/>
        <v>0</v>
      </c>
      <c r="W93" s="2">
        <f t="shared" si="100"/>
        <v>0</v>
      </c>
      <c r="X93" s="2">
        <f t="shared" si="101"/>
        <v>0</v>
      </c>
      <c r="Y93" s="2">
        <f t="shared" si="102"/>
        <v>0</v>
      </c>
      <c r="Z93" s="2"/>
      <c r="AA93" s="2">
        <v>72842451</v>
      </c>
      <c r="AB93" s="2">
        <f t="shared" si="103"/>
        <v>12.4</v>
      </c>
      <c r="AC93" s="2">
        <f t="shared" si="104"/>
        <v>12.4</v>
      </c>
      <c r="AD93" s="2">
        <f>ROUND((((ET93)-(EU93))+AE93),6)</f>
        <v>0</v>
      </c>
      <c r="AE93" s="2">
        <f>ROUND((EU93),6)</f>
        <v>0</v>
      </c>
      <c r="AF93" s="2">
        <f>ROUND((EV93),6)</f>
        <v>0</v>
      </c>
      <c r="AG93" s="2">
        <f t="shared" si="105"/>
        <v>0</v>
      </c>
      <c r="AH93" s="2">
        <f>(EW93)</f>
        <v>0</v>
      </c>
      <c r="AI93" s="2">
        <f>(EX93)</f>
        <v>0</v>
      </c>
      <c r="AJ93" s="2">
        <f t="shared" si="106"/>
        <v>0</v>
      </c>
      <c r="AK93" s="2">
        <v>12.4</v>
      </c>
      <c r="AL93" s="2">
        <v>12.4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91</v>
      </c>
      <c r="AU93" s="2">
        <v>70</v>
      </c>
      <c r="AV93" s="2">
        <v>1</v>
      </c>
      <c r="AW93" s="2">
        <v>1</v>
      </c>
      <c r="AX93" s="2"/>
      <c r="AY93" s="2"/>
      <c r="AZ93" s="2">
        <v>1</v>
      </c>
      <c r="BA93" s="2">
        <v>1</v>
      </c>
      <c r="BB93" s="2">
        <v>1</v>
      </c>
      <c r="BC93" s="2">
        <v>1</v>
      </c>
      <c r="BD93" s="2" t="s">
        <v>3</v>
      </c>
      <c r="BE93" s="2" t="s">
        <v>3</v>
      </c>
      <c r="BF93" s="2" t="s">
        <v>3</v>
      </c>
      <c r="BG93" s="2" t="s">
        <v>3</v>
      </c>
      <c r="BH93" s="2">
        <v>3</v>
      </c>
      <c r="BI93" s="2">
        <v>1</v>
      </c>
      <c r="BJ93" s="2" t="s">
        <v>155</v>
      </c>
      <c r="BK93" s="2"/>
      <c r="BL93" s="2"/>
      <c r="BM93" s="2">
        <v>77</v>
      </c>
      <c r="BN93" s="2">
        <v>0</v>
      </c>
      <c r="BO93" s="2" t="s">
        <v>3</v>
      </c>
      <c r="BP93" s="2">
        <v>0</v>
      </c>
      <c r="BQ93" s="2">
        <v>30</v>
      </c>
      <c r="BR93" s="2">
        <v>0</v>
      </c>
      <c r="BS93" s="2">
        <v>1</v>
      </c>
      <c r="BT93" s="2">
        <v>1</v>
      </c>
      <c r="BU93" s="2">
        <v>1</v>
      </c>
      <c r="BV93" s="2">
        <v>1</v>
      </c>
      <c r="BW93" s="2">
        <v>1</v>
      </c>
      <c r="BX93" s="2">
        <v>1</v>
      </c>
      <c r="BY93" s="2" t="s">
        <v>3</v>
      </c>
      <c r="BZ93" s="2">
        <v>91</v>
      </c>
      <c r="CA93" s="2">
        <v>70</v>
      </c>
      <c r="CB93" s="2" t="s">
        <v>3</v>
      </c>
      <c r="CC93" s="2"/>
      <c r="CD93" s="2"/>
      <c r="CE93" s="2">
        <v>30</v>
      </c>
      <c r="CF93" s="2">
        <v>0</v>
      </c>
      <c r="CG93" s="2">
        <v>0</v>
      </c>
      <c r="CH93" s="2"/>
      <c r="CI93" s="2"/>
      <c r="CJ93" s="2"/>
      <c r="CK93" s="2"/>
      <c r="CL93" s="2"/>
      <c r="CM93" s="2">
        <v>0</v>
      </c>
      <c r="CN93" s="2" t="s">
        <v>3</v>
      </c>
      <c r="CO93" s="2">
        <v>0</v>
      </c>
      <c r="CP93" s="2">
        <f t="shared" si="107"/>
        <v>580.32000000000005</v>
      </c>
      <c r="CQ93" s="2">
        <f t="shared" si="108"/>
        <v>12.4</v>
      </c>
      <c r="CR93" s="2">
        <f>(ROUND((ROUND(((ET93)*AV93*1),2)*BB93),2)+ROUND((ROUND(((AE93-(EU93))*AV93*1),2)*BS93),2))</f>
        <v>0</v>
      </c>
      <c r="CS93" s="2">
        <f t="shared" si="109"/>
        <v>0</v>
      </c>
      <c r="CT93" s="2">
        <f t="shared" si="110"/>
        <v>0</v>
      </c>
      <c r="CU93" s="2">
        <f t="shared" si="111"/>
        <v>0</v>
      </c>
      <c r="CV93" s="2">
        <f t="shared" si="112"/>
        <v>0</v>
      </c>
      <c r="CW93" s="2">
        <f t="shared" si="113"/>
        <v>0</v>
      </c>
      <c r="CX93" s="2">
        <f t="shared" si="114"/>
        <v>0</v>
      </c>
      <c r="CY93" s="2">
        <f>((S93*BZ93)/100)</f>
        <v>0</v>
      </c>
      <c r="CZ93" s="2">
        <f>((S93*CA93)/100)</f>
        <v>0</v>
      </c>
      <c r="DA93" s="2"/>
      <c r="DB93" s="2"/>
      <c r="DC93" s="2" t="s">
        <v>3</v>
      </c>
      <c r="DD93" s="2" t="s">
        <v>3</v>
      </c>
      <c r="DE93" s="2" t="s">
        <v>3</v>
      </c>
      <c r="DF93" s="2" t="s">
        <v>3</v>
      </c>
      <c r="DG93" s="2" t="s">
        <v>3</v>
      </c>
      <c r="DH93" s="2" t="s">
        <v>3</v>
      </c>
      <c r="DI93" s="2" t="s">
        <v>3</v>
      </c>
      <c r="DJ93" s="2" t="s">
        <v>3</v>
      </c>
      <c r="DK93" s="2" t="s">
        <v>3</v>
      </c>
      <c r="DL93" s="2" t="s">
        <v>3</v>
      </c>
      <c r="DM93" s="2" t="s">
        <v>3</v>
      </c>
      <c r="DN93" s="2">
        <v>0</v>
      </c>
      <c r="DO93" s="2">
        <v>0</v>
      </c>
      <c r="DP93" s="2">
        <v>1</v>
      </c>
      <c r="DQ93" s="2">
        <v>1</v>
      </c>
      <c r="DR93" s="2"/>
      <c r="DS93" s="2"/>
      <c r="DT93" s="2"/>
      <c r="DU93" s="2">
        <v>1009</v>
      </c>
      <c r="DV93" s="2" t="s">
        <v>70</v>
      </c>
      <c r="DW93" s="2" t="s">
        <v>70</v>
      </c>
      <c r="DX93" s="2">
        <v>1</v>
      </c>
      <c r="DY93" s="2"/>
      <c r="DZ93" s="2" t="s">
        <v>3</v>
      </c>
      <c r="EA93" s="2" t="s">
        <v>3</v>
      </c>
      <c r="EB93" s="2" t="s">
        <v>3</v>
      </c>
      <c r="EC93" s="2" t="s">
        <v>3</v>
      </c>
      <c r="ED93" s="2"/>
      <c r="EE93" s="2">
        <v>71950819</v>
      </c>
      <c r="EF93" s="2">
        <v>30</v>
      </c>
      <c r="EG93" s="2" t="s">
        <v>32</v>
      </c>
      <c r="EH93" s="2">
        <v>0</v>
      </c>
      <c r="EI93" s="2" t="s">
        <v>3</v>
      </c>
      <c r="EJ93" s="2">
        <v>1</v>
      </c>
      <c r="EK93" s="2">
        <v>77</v>
      </c>
      <c r="EL93" s="2" t="s">
        <v>151</v>
      </c>
      <c r="EM93" s="2" t="s">
        <v>152</v>
      </c>
      <c r="EN93" s="2"/>
      <c r="EO93" s="2" t="s">
        <v>3</v>
      </c>
      <c r="EP93" s="2"/>
      <c r="EQ93" s="2">
        <v>1310720</v>
      </c>
      <c r="ER93" s="2">
        <v>12.4</v>
      </c>
      <c r="ES93" s="2">
        <v>12.4</v>
      </c>
      <c r="ET93" s="2">
        <v>0</v>
      </c>
      <c r="EU93" s="2">
        <v>0</v>
      </c>
      <c r="EV93" s="2">
        <v>0</v>
      </c>
      <c r="EW93" s="2">
        <v>0</v>
      </c>
      <c r="EX93" s="2">
        <v>0</v>
      </c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>
        <v>0</v>
      </c>
      <c r="FR93" s="2">
        <f t="shared" si="115"/>
        <v>0</v>
      </c>
      <c r="FS93" s="2">
        <v>0</v>
      </c>
      <c r="FT93" s="2"/>
      <c r="FU93" s="2"/>
      <c r="FV93" s="2"/>
      <c r="FW93" s="2"/>
      <c r="FX93" s="2">
        <v>91</v>
      </c>
      <c r="FY93" s="2">
        <v>70</v>
      </c>
      <c r="FZ93" s="2"/>
      <c r="GA93" s="2" t="s">
        <v>3</v>
      </c>
      <c r="GB93" s="2"/>
      <c r="GC93" s="2"/>
      <c r="GD93" s="2">
        <v>0</v>
      </c>
      <c r="GE93" s="2"/>
      <c r="GF93" s="2">
        <v>-1007455447</v>
      </c>
      <c r="GG93" s="2">
        <v>2</v>
      </c>
      <c r="GH93" s="2">
        <v>1</v>
      </c>
      <c r="GI93" s="2">
        <v>-2</v>
      </c>
      <c r="GJ93" s="2">
        <v>0</v>
      </c>
      <c r="GK93" s="2">
        <f>ROUND(R93*(R12)/100,2)</f>
        <v>0</v>
      </c>
      <c r="GL93" s="2">
        <f t="shared" si="116"/>
        <v>0</v>
      </c>
      <c r="GM93" s="2">
        <f t="shared" si="117"/>
        <v>580.32000000000005</v>
      </c>
      <c r="GN93" s="2">
        <f t="shared" si="118"/>
        <v>580.32000000000005</v>
      </c>
      <c r="GO93" s="2">
        <f t="shared" si="119"/>
        <v>0</v>
      </c>
      <c r="GP93" s="2">
        <f t="shared" si="120"/>
        <v>0</v>
      </c>
      <c r="GQ93" s="2"/>
      <c r="GR93" s="2">
        <v>0</v>
      </c>
      <c r="GS93" s="2">
        <v>3</v>
      </c>
      <c r="GT93" s="2">
        <v>0</v>
      </c>
      <c r="GU93" s="2" t="s">
        <v>3</v>
      </c>
      <c r="GV93" s="2">
        <f t="shared" si="121"/>
        <v>0</v>
      </c>
      <c r="GW93" s="2">
        <v>1</v>
      </c>
      <c r="GX93" s="2">
        <f t="shared" si="122"/>
        <v>0</v>
      </c>
      <c r="GY93" s="2"/>
      <c r="GZ93" s="2"/>
      <c r="HA93" s="2">
        <v>0</v>
      </c>
      <c r="HB93" s="2">
        <v>0</v>
      </c>
      <c r="HC93" s="2">
        <f t="shared" si="123"/>
        <v>0</v>
      </c>
      <c r="HD93" s="2"/>
      <c r="HE93" s="2" t="s">
        <v>3</v>
      </c>
      <c r="HF93" s="2" t="s">
        <v>3</v>
      </c>
      <c r="HG93" s="2"/>
      <c r="HH93" s="2"/>
      <c r="HI93" s="2"/>
      <c r="HJ93" s="2"/>
      <c r="HK93" s="2"/>
      <c r="HL93" s="2"/>
      <c r="HM93" s="2" t="s">
        <v>3</v>
      </c>
      <c r="HN93" s="2" t="s">
        <v>3</v>
      </c>
      <c r="HO93" s="2" t="s">
        <v>3</v>
      </c>
      <c r="HP93" s="2" t="s">
        <v>3</v>
      </c>
      <c r="HQ93" s="2" t="s">
        <v>3</v>
      </c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>
        <v>0</v>
      </c>
      <c r="IL93" s="2"/>
      <c r="IM93" s="2"/>
      <c r="IN93" s="2"/>
      <c r="IO93" s="2"/>
      <c r="IP93" s="2"/>
      <c r="IQ93" s="2"/>
      <c r="IR93" s="2"/>
      <c r="IS93" s="2"/>
      <c r="IT93" s="2"/>
      <c r="IU93" s="2"/>
    </row>
    <row r="94" spans="1:255" x14ac:dyDescent="0.2">
      <c r="A94">
        <v>18</v>
      </c>
      <c r="B94">
        <v>1</v>
      </c>
      <c r="C94">
        <v>64</v>
      </c>
      <c r="E94" t="s">
        <v>153</v>
      </c>
      <c r="F94" t="s">
        <v>154</v>
      </c>
      <c r="G94" t="s">
        <v>346</v>
      </c>
      <c r="H94" t="s">
        <v>70</v>
      </c>
      <c r="I94">
        <f>I92*J94</f>
        <v>46.8</v>
      </c>
      <c r="J94">
        <v>312</v>
      </c>
      <c r="K94">
        <v>312</v>
      </c>
      <c r="O94">
        <f t="shared" si="93"/>
        <v>2739.11</v>
      </c>
      <c r="P94">
        <f t="shared" si="94"/>
        <v>2739.11</v>
      </c>
      <c r="Q94">
        <f>(ROUND((ROUND(((ET94)*AV94*I94),2)*BB94),2)+ROUND((ROUND(((AE94-(EU94))*AV94*I94),2)*BS94),2))</f>
        <v>0</v>
      </c>
      <c r="R94">
        <f t="shared" si="95"/>
        <v>0</v>
      </c>
      <c r="S94">
        <f t="shared" si="96"/>
        <v>0</v>
      </c>
      <c r="T94">
        <f t="shared" si="97"/>
        <v>0</v>
      </c>
      <c r="U94">
        <f t="shared" si="98"/>
        <v>0</v>
      </c>
      <c r="V94">
        <f t="shared" si="99"/>
        <v>0</v>
      </c>
      <c r="W94">
        <f t="shared" si="100"/>
        <v>0</v>
      </c>
      <c r="X94">
        <f t="shared" si="101"/>
        <v>0</v>
      </c>
      <c r="Y94">
        <f t="shared" si="102"/>
        <v>0</v>
      </c>
      <c r="AA94">
        <v>72842452</v>
      </c>
      <c r="AB94">
        <f t="shared" si="103"/>
        <v>12.4</v>
      </c>
      <c r="AC94">
        <f t="shared" si="104"/>
        <v>12.4</v>
      </c>
      <c r="AD94">
        <f>ROUND((((ET94)-(EU94))+AE94),6)</f>
        <v>0</v>
      </c>
      <c r="AE94">
        <f>ROUND((EU94),6)</f>
        <v>0</v>
      </c>
      <c r="AF94">
        <f>ROUND((EV94),6)</f>
        <v>0</v>
      </c>
      <c r="AG94">
        <f t="shared" si="105"/>
        <v>0</v>
      </c>
      <c r="AH94">
        <f>(EW94)</f>
        <v>0</v>
      </c>
      <c r="AI94">
        <f>(EX94)</f>
        <v>0</v>
      </c>
      <c r="AJ94">
        <f t="shared" si="106"/>
        <v>0</v>
      </c>
      <c r="AK94">
        <v>12.4</v>
      </c>
      <c r="AL94">
        <v>12.4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4.72</v>
      </c>
      <c r="BD94" t="s">
        <v>3</v>
      </c>
      <c r="BE94" t="s">
        <v>3</v>
      </c>
      <c r="BF94" t="s">
        <v>3</v>
      </c>
      <c r="BG94" t="s">
        <v>3</v>
      </c>
      <c r="BH94">
        <v>3</v>
      </c>
      <c r="BI94">
        <v>1</v>
      </c>
      <c r="BJ94" t="s">
        <v>155</v>
      </c>
      <c r="BM94">
        <v>77</v>
      </c>
      <c r="BN94">
        <v>0</v>
      </c>
      <c r="BO94" t="s">
        <v>154</v>
      </c>
      <c r="BP94">
        <v>1</v>
      </c>
      <c r="BQ94">
        <v>30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0</v>
      </c>
      <c r="CA94">
        <v>0</v>
      </c>
      <c r="CB94" t="s">
        <v>3</v>
      </c>
      <c r="CE94">
        <v>30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107"/>
        <v>2739.11</v>
      </c>
      <c r="CQ94">
        <f t="shared" si="108"/>
        <v>58.53</v>
      </c>
      <c r="CR94">
        <f>(ROUND((ROUND(((ET94)*AV94*1),2)*BB94),2)+ROUND((ROUND(((AE94-(EU94))*AV94*1),2)*BS94),2))</f>
        <v>0</v>
      </c>
      <c r="CS94">
        <f t="shared" si="109"/>
        <v>0</v>
      </c>
      <c r="CT94">
        <f t="shared" si="110"/>
        <v>0</v>
      </c>
      <c r="CU94">
        <f t="shared" si="111"/>
        <v>0</v>
      </c>
      <c r="CV94">
        <f t="shared" si="112"/>
        <v>0</v>
      </c>
      <c r="CW94">
        <f t="shared" si="113"/>
        <v>0</v>
      </c>
      <c r="CX94">
        <f t="shared" si="114"/>
        <v>0</v>
      </c>
      <c r="CY94">
        <f>S94*(BZ94/100)</f>
        <v>0</v>
      </c>
      <c r="CZ94">
        <f>S94*(CA94/100)</f>
        <v>0</v>
      </c>
      <c r="DC94" t="s">
        <v>3</v>
      </c>
      <c r="DD94" t="s">
        <v>3</v>
      </c>
      <c r="DE94" t="s">
        <v>3</v>
      </c>
      <c r="DF94" t="s">
        <v>3</v>
      </c>
      <c r="DG94" t="s">
        <v>3</v>
      </c>
      <c r="DH94" t="s">
        <v>3</v>
      </c>
      <c r="DI94" t="s">
        <v>3</v>
      </c>
      <c r="DJ94" t="s">
        <v>3</v>
      </c>
      <c r="DK94" t="s">
        <v>3</v>
      </c>
      <c r="DL94" t="s">
        <v>3</v>
      </c>
      <c r="DM94" t="s">
        <v>3</v>
      </c>
      <c r="DN94">
        <v>91</v>
      </c>
      <c r="DO94">
        <v>70</v>
      </c>
      <c r="DP94">
        <v>1</v>
      </c>
      <c r="DQ94">
        <v>1</v>
      </c>
      <c r="DU94">
        <v>1009</v>
      </c>
      <c r="DV94" t="s">
        <v>70</v>
      </c>
      <c r="DW94" t="s">
        <v>70</v>
      </c>
      <c r="DX94">
        <v>1</v>
      </c>
      <c r="DZ94" t="s">
        <v>3</v>
      </c>
      <c r="EA94" t="s">
        <v>3</v>
      </c>
      <c r="EB94" t="s">
        <v>3</v>
      </c>
      <c r="EC94" t="s">
        <v>3</v>
      </c>
      <c r="EE94">
        <v>71950819</v>
      </c>
      <c r="EF94">
        <v>30</v>
      </c>
      <c r="EG94" t="s">
        <v>32</v>
      </c>
      <c r="EH94">
        <v>0</v>
      </c>
      <c r="EI94" t="s">
        <v>3</v>
      </c>
      <c r="EJ94">
        <v>1</v>
      </c>
      <c r="EK94">
        <v>77</v>
      </c>
      <c r="EL94" t="s">
        <v>151</v>
      </c>
      <c r="EM94" t="s">
        <v>152</v>
      </c>
      <c r="EO94" t="s">
        <v>3</v>
      </c>
      <c r="EQ94">
        <v>1310720</v>
      </c>
      <c r="ER94">
        <v>12.4</v>
      </c>
      <c r="ES94">
        <v>12.4</v>
      </c>
      <c r="ET94">
        <v>0</v>
      </c>
      <c r="EU94">
        <v>0</v>
      </c>
      <c r="EV94">
        <v>0</v>
      </c>
      <c r="EW94">
        <v>0</v>
      </c>
      <c r="EX94">
        <v>0</v>
      </c>
      <c r="FQ94">
        <v>0</v>
      </c>
      <c r="FR94">
        <f t="shared" si="115"/>
        <v>0</v>
      </c>
      <c r="FS94">
        <v>0</v>
      </c>
      <c r="FX94">
        <v>91</v>
      </c>
      <c r="FY94">
        <v>70</v>
      </c>
      <c r="GA94" t="s">
        <v>3</v>
      </c>
      <c r="GD94">
        <v>0</v>
      </c>
      <c r="GF94">
        <v>-1007455447</v>
      </c>
      <c r="GG94">
        <v>2</v>
      </c>
      <c r="GH94">
        <v>1</v>
      </c>
      <c r="GI94">
        <v>2</v>
      </c>
      <c r="GJ94">
        <v>0</v>
      </c>
      <c r="GK94">
        <f>ROUND(R94*(S12)/100,2)</f>
        <v>0</v>
      </c>
      <c r="GL94">
        <f t="shared" si="116"/>
        <v>0</v>
      </c>
      <c r="GM94">
        <f t="shared" si="117"/>
        <v>2739.11</v>
      </c>
      <c r="GN94">
        <f t="shared" si="118"/>
        <v>2739.11</v>
      </c>
      <c r="GO94">
        <f t="shared" si="119"/>
        <v>0</v>
      </c>
      <c r="GP94">
        <f t="shared" si="120"/>
        <v>0</v>
      </c>
      <c r="GR94">
        <v>0</v>
      </c>
      <c r="GS94">
        <v>3</v>
      </c>
      <c r="GT94">
        <v>0</v>
      </c>
      <c r="GU94" t="s">
        <v>3</v>
      </c>
      <c r="GV94">
        <f t="shared" si="121"/>
        <v>0</v>
      </c>
      <c r="GW94">
        <v>1</v>
      </c>
      <c r="GX94">
        <f t="shared" si="122"/>
        <v>0</v>
      </c>
      <c r="HA94">
        <v>0</v>
      </c>
      <c r="HB94">
        <v>0</v>
      </c>
      <c r="HC94">
        <f t="shared" si="123"/>
        <v>0</v>
      </c>
      <c r="HE94" t="s">
        <v>3</v>
      </c>
      <c r="HF94" t="s">
        <v>3</v>
      </c>
      <c r="HM94" t="s">
        <v>3</v>
      </c>
      <c r="HN94" t="s">
        <v>3</v>
      </c>
      <c r="HO94" t="s">
        <v>3</v>
      </c>
      <c r="HP94" t="s">
        <v>3</v>
      </c>
      <c r="HQ94" t="s">
        <v>3</v>
      </c>
      <c r="IK94">
        <v>0</v>
      </c>
    </row>
    <row r="95" spans="1:255" x14ac:dyDescent="0.2">
      <c r="A95" s="2">
        <v>17</v>
      </c>
      <c r="B95" s="2">
        <v>1</v>
      </c>
      <c r="C95" s="2">
        <f>ROW(SmtRes!A74)</f>
        <v>74</v>
      </c>
      <c r="D95" s="2">
        <f>ROW(EtalonRes!A74)</f>
        <v>74</v>
      </c>
      <c r="E95" s="2" t="s">
        <v>156</v>
      </c>
      <c r="F95" s="2" t="s">
        <v>157</v>
      </c>
      <c r="G95" s="2" t="s">
        <v>158</v>
      </c>
      <c r="H95" s="2" t="s">
        <v>30</v>
      </c>
      <c r="I95" s="2">
        <f>ROUND(15/100,9)</f>
        <v>0.15</v>
      </c>
      <c r="J95" s="2">
        <v>0</v>
      </c>
      <c r="K95" s="2">
        <f>ROUND(15/100,9)</f>
        <v>0.15</v>
      </c>
      <c r="L95" s="2"/>
      <c r="M95" s="2"/>
      <c r="N95" s="2"/>
      <c r="O95" s="2">
        <f t="shared" si="93"/>
        <v>290.54000000000002</v>
      </c>
      <c r="P95" s="2">
        <f t="shared" si="94"/>
        <v>104.97</v>
      </c>
      <c r="Q95" s="2">
        <f>(ROUND((ROUND((((ET95*1.25))*AV95*I95),2)*BB95),2)+ROUND((ROUND(((AE95-((EU95*1.25)))*AV95*I95),2)*BS95),2))</f>
        <v>15.32</v>
      </c>
      <c r="R95" s="2">
        <f t="shared" si="95"/>
        <v>2.2200000000000002</v>
      </c>
      <c r="S95" s="2">
        <f t="shared" si="96"/>
        <v>170.25</v>
      </c>
      <c r="T95" s="2">
        <f t="shared" si="97"/>
        <v>0</v>
      </c>
      <c r="U95" s="2">
        <f t="shared" si="98"/>
        <v>14.503799999999998</v>
      </c>
      <c r="V95" s="2">
        <f t="shared" si="99"/>
        <v>0</v>
      </c>
      <c r="W95" s="2">
        <f t="shared" si="100"/>
        <v>0</v>
      </c>
      <c r="X95" s="2">
        <f t="shared" si="101"/>
        <v>177.06</v>
      </c>
      <c r="Y95" s="2">
        <f t="shared" si="102"/>
        <v>119.18</v>
      </c>
      <c r="Z95" s="2"/>
      <c r="AA95" s="2">
        <v>72842451</v>
      </c>
      <c r="AB95" s="2">
        <f t="shared" si="103"/>
        <v>1936.9445000000001</v>
      </c>
      <c r="AC95" s="2">
        <f t="shared" si="104"/>
        <v>699.78</v>
      </c>
      <c r="AD95" s="2">
        <f>ROUND(((((ET95*1.25))-((EU95*1.25)))+AE95),6)</f>
        <v>102.1375</v>
      </c>
      <c r="AE95" s="2">
        <f>ROUND(((EU95*1.25)),6)</f>
        <v>14.824999999999999</v>
      </c>
      <c r="AF95" s="2">
        <f>ROUND(((EV95*1.15)),6)</f>
        <v>1135.027</v>
      </c>
      <c r="AG95" s="2">
        <f t="shared" si="105"/>
        <v>0</v>
      </c>
      <c r="AH95" s="2">
        <f>((EW95*1.15))</f>
        <v>96.691999999999993</v>
      </c>
      <c r="AI95" s="2">
        <f>((EX95*1.25))</f>
        <v>0</v>
      </c>
      <c r="AJ95" s="2">
        <f t="shared" si="106"/>
        <v>0</v>
      </c>
      <c r="AK95" s="2">
        <v>1768.47</v>
      </c>
      <c r="AL95" s="2">
        <v>699.78</v>
      </c>
      <c r="AM95" s="2">
        <v>81.709999999999994</v>
      </c>
      <c r="AN95" s="2">
        <v>11.86</v>
      </c>
      <c r="AO95" s="2">
        <v>986.98</v>
      </c>
      <c r="AP95" s="2">
        <v>0</v>
      </c>
      <c r="AQ95" s="2">
        <v>84.08</v>
      </c>
      <c r="AR95" s="2">
        <v>0</v>
      </c>
      <c r="AS95" s="2">
        <v>0</v>
      </c>
      <c r="AT95" s="2">
        <v>104</v>
      </c>
      <c r="AU95" s="2">
        <v>70</v>
      </c>
      <c r="AV95" s="2">
        <v>1</v>
      </c>
      <c r="AW95" s="2">
        <v>1</v>
      </c>
      <c r="AX95" s="2"/>
      <c r="AY95" s="2"/>
      <c r="AZ95" s="2">
        <v>1</v>
      </c>
      <c r="BA95" s="2">
        <v>1</v>
      </c>
      <c r="BB95" s="2">
        <v>1</v>
      </c>
      <c r="BC95" s="2">
        <v>1</v>
      </c>
      <c r="BD95" s="2" t="s">
        <v>3</v>
      </c>
      <c r="BE95" s="2" t="s">
        <v>3</v>
      </c>
      <c r="BF95" s="2" t="s">
        <v>3</v>
      </c>
      <c r="BG95" s="2" t="s">
        <v>3</v>
      </c>
      <c r="BH95" s="2">
        <v>0</v>
      </c>
      <c r="BI95" s="2">
        <v>1</v>
      </c>
      <c r="BJ95" s="2" t="s">
        <v>159</v>
      </c>
      <c r="BK95" s="2"/>
      <c r="BL95" s="2"/>
      <c r="BM95" s="2">
        <v>92</v>
      </c>
      <c r="BN95" s="2">
        <v>0</v>
      </c>
      <c r="BO95" s="2" t="s">
        <v>3</v>
      </c>
      <c r="BP95" s="2">
        <v>0</v>
      </c>
      <c r="BQ95" s="2">
        <v>30</v>
      </c>
      <c r="BR95" s="2">
        <v>0</v>
      </c>
      <c r="BS95" s="2">
        <v>1</v>
      </c>
      <c r="BT95" s="2">
        <v>1</v>
      </c>
      <c r="BU95" s="2">
        <v>1</v>
      </c>
      <c r="BV95" s="2">
        <v>1</v>
      </c>
      <c r="BW95" s="2">
        <v>1</v>
      </c>
      <c r="BX95" s="2">
        <v>1</v>
      </c>
      <c r="BY95" s="2" t="s">
        <v>3</v>
      </c>
      <c r="BZ95" s="2">
        <v>104</v>
      </c>
      <c r="CA95" s="2">
        <v>70</v>
      </c>
      <c r="CB95" s="2" t="s">
        <v>3</v>
      </c>
      <c r="CC95" s="2"/>
      <c r="CD95" s="2"/>
      <c r="CE95" s="2">
        <v>30</v>
      </c>
      <c r="CF95" s="2">
        <v>0</v>
      </c>
      <c r="CG95" s="2">
        <v>0</v>
      </c>
      <c r="CH95" s="2"/>
      <c r="CI95" s="2"/>
      <c r="CJ95" s="2"/>
      <c r="CK95" s="2"/>
      <c r="CL95" s="2"/>
      <c r="CM95" s="2">
        <v>0</v>
      </c>
      <c r="CN95" s="2" t="s">
        <v>3</v>
      </c>
      <c r="CO95" s="2">
        <v>0</v>
      </c>
      <c r="CP95" s="2">
        <f t="shared" si="107"/>
        <v>290.53999999999996</v>
      </c>
      <c r="CQ95" s="2">
        <f t="shared" si="108"/>
        <v>699.78</v>
      </c>
      <c r="CR95" s="2">
        <f>(ROUND((ROUND((((ET95*1.25))*AV95*1),2)*BB95),2)+ROUND((ROUND(((AE95-((EU95*1.25)))*AV95*1),2)*BS95),2))</f>
        <v>102.14</v>
      </c>
      <c r="CS95" s="2">
        <f t="shared" si="109"/>
        <v>14.83</v>
      </c>
      <c r="CT95" s="2">
        <f t="shared" si="110"/>
        <v>1135.03</v>
      </c>
      <c r="CU95" s="2">
        <f t="shared" si="111"/>
        <v>0</v>
      </c>
      <c r="CV95" s="2">
        <f t="shared" si="112"/>
        <v>96.691999999999993</v>
      </c>
      <c r="CW95" s="2">
        <f t="shared" si="113"/>
        <v>0</v>
      </c>
      <c r="CX95" s="2">
        <f t="shared" si="114"/>
        <v>0</v>
      </c>
      <c r="CY95" s="2">
        <f>((S95*BZ95)/100)</f>
        <v>177.06</v>
      </c>
      <c r="CZ95" s="2">
        <f>((S95*CA95)/100)</f>
        <v>119.175</v>
      </c>
      <c r="DA95" s="2"/>
      <c r="DB95" s="2"/>
      <c r="DC95" s="2" t="s">
        <v>3</v>
      </c>
      <c r="DD95" s="2" t="s">
        <v>3</v>
      </c>
      <c r="DE95" s="2" t="s">
        <v>15</v>
      </c>
      <c r="DF95" s="2" t="s">
        <v>15</v>
      </c>
      <c r="DG95" s="2" t="s">
        <v>16</v>
      </c>
      <c r="DH95" s="2" t="s">
        <v>3</v>
      </c>
      <c r="DI95" s="2" t="s">
        <v>16</v>
      </c>
      <c r="DJ95" s="2" t="s">
        <v>15</v>
      </c>
      <c r="DK95" s="2" t="s">
        <v>3</v>
      </c>
      <c r="DL95" s="2" t="s">
        <v>3</v>
      </c>
      <c r="DM95" s="2" t="s">
        <v>3</v>
      </c>
      <c r="DN95" s="2">
        <v>0</v>
      </c>
      <c r="DO95" s="2">
        <v>0</v>
      </c>
      <c r="DP95" s="2">
        <v>1</v>
      </c>
      <c r="DQ95" s="2">
        <v>1</v>
      </c>
      <c r="DR95" s="2"/>
      <c r="DS95" s="2"/>
      <c r="DT95" s="2"/>
      <c r="DU95" s="2">
        <v>1005</v>
      </c>
      <c r="DV95" s="2" t="s">
        <v>30</v>
      </c>
      <c r="DW95" s="2" t="s">
        <v>30</v>
      </c>
      <c r="DX95" s="2">
        <v>100</v>
      </c>
      <c r="DY95" s="2"/>
      <c r="DZ95" s="2" t="s">
        <v>3</v>
      </c>
      <c r="EA95" s="2" t="s">
        <v>3</v>
      </c>
      <c r="EB95" s="2" t="s">
        <v>3</v>
      </c>
      <c r="EC95" s="2" t="s">
        <v>3</v>
      </c>
      <c r="ED95" s="2"/>
      <c r="EE95" s="2">
        <v>71950834</v>
      </c>
      <c r="EF95" s="2">
        <v>30</v>
      </c>
      <c r="EG95" s="2" t="s">
        <v>32</v>
      </c>
      <c r="EH95" s="2">
        <v>0</v>
      </c>
      <c r="EI95" s="2" t="s">
        <v>3</v>
      </c>
      <c r="EJ95" s="2">
        <v>1</v>
      </c>
      <c r="EK95" s="2">
        <v>92</v>
      </c>
      <c r="EL95" s="2" t="s">
        <v>160</v>
      </c>
      <c r="EM95" s="2" t="s">
        <v>161</v>
      </c>
      <c r="EN95" s="2"/>
      <c r="EO95" s="2" t="s">
        <v>3</v>
      </c>
      <c r="EP95" s="2"/>
      <c r="EQ95" s="2">
        <v>2097152</v>
      </c>
      <c r="ER95" s="2">
        <v>1768.47</v>
      </c>
      <c r="ES95" s="2">
        <v>699.78</v>
      </c>
      <c r="ET95" s="2">
        <v>81.709999999999994</v>
      </c>
      <c r="EU95" s="2">
        <v>11.86</v>
      </c>
      <c r="EV95" s="2">
        <v>986.98</v>
      </c>
      <c r="EW95" s="2">
        <v>84.08</v>
      </c>
      <c r="EX95" s="2">
        <v>0</v>
      </c>
      <c r="EY95" s="2">
        <v>0</v>
      </c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>
        <v>0</v>
      </c>
      <c r="FR95" s="2">
        <f t="shared" si="115"/>
        <v>0</v>
      </c>
      <c r="FS95" s="2">
        <v>0</v>
      </c>
      <c r="FT95" s="2"/>
      <c r="FU95" s="2"/>
      <c r="FV95" s="2"/>
      <c r="FW95" s="2"/>
      <c r="FX95" s="2">
        <v>104</v>
      </c>
      <c r="FY95" s="2">
        <v>70</v>
      </c>
      <c r="FZ95" s="2"/>
      <c r="GA95" s="2" t="s">
        <v>3</v>
      </c>
      <c r="GB95" s="2"/>
      <c r="GC95" s="2"/>
      <c r="GD95" s="2">
        <v>0</v>
      </c>
      <c r="GE95" s="2"/>
      <c r="GF95" s="2">
        <v>603838458</v>
      </c>
      <c r="GG95" s="2">
        <v>2</v>
      </c>
      <c r="GH95" s="2">
        <v>1</v>
      </c>
      <c r="GI95" s="2">
        <v>-2</v>
      </c>
      <c r="GJ95" s="2">
        <v>0</v>
      </c>
      <c r="GK95" s="2">
        <f>ROUND(R95*(R12)/100,2)</f>
        <v>3.89</v>
      </c>
      <c r="GL95" s="2">
        <f t="shared" si="116"/>
        <v>0</v>
      </c>
      <c r="GM95" s="2">
        <f t="shared" si="117"/>
        <v>590.66999999999996</v>
      </c>
      <c r="GN95" s="2">
        <f t="shared" si="118"/>
        <v>590.66999999999996</v>
      </c>
      <c r="GO95" s="2">
        <f t="shared" si="119"/>
        <v>0</v>
      </c>
      <c r="GP95" s="2">
        <f t="shared" si="120"/>
        <v>0</v>
      </c>
      <c r="GQ95" s="2"/>
      <c r="GR95" s="2">
        <v>0</v>
      </c>
      <c r="GS95" s="2">
        <v>3</v>
      </c>
      <c r="GT95" s="2">
        <v>0</v>
      </c>
      <c r="GU95" s="2" t="s">
        <v>3</v>
      </c>
      <c r="GV95" s="2">
        <f t="shared" si="121"/>
        <v>0</v>
      </c>
      <c r="GW95" s="2">
        <v>1</v>
      </c>
      <c r="GX95" s="2">
        <f t="shared" si="122"/>
        <v>0</v>
      </c>
      <c r="GY95" s="2"/>
      <c r="GZ95" s="2"/>
      <c r="HA95" s="2">
        <v>0</v>
      </c>
      <c r="HB95" s="2">
        <v>0</v>
      </c>
      <c r="HC95" s="2">
        <f t="shared" si="123"/>
        <v>0</v>
      </c>
      <c r="HD95" s="2"/>
      <c r="HE95" s="2" t="s">
        <v>3</v>
      </c>
      <c r="HF95" s="2" t="s">
        <v>3</v>
      </c>
      <c r="HG95" s="2"/>
      <c r="HH95" s="2"/>
      <c r="HI95" s="2"/>
      <c r="HJ95" s="2"/>
      <c r="HK95" s="2"/>
      <c r="HL95" s="2"/>
      <c r="HM95" s="2" t="s">
        <v>3</v>
      </c>
      <c r="HN95" s="2" t="s">
        <v>3</v>
      </c>
      <c r="HO95" s="2" t="s">
        <v>3</v>
      </c>
      <c r="HP95" s="2" t="s">
        <v>3</v>
      </c>
      <c r="HQ95" s="2" t="s">
        <v>3</v>
      </c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>
        <v>0</v>
      </c>
      <c r="IL95" s="2"/>
      <c r="IM95" s="2"/>
      <c r="IN95" s="2"/>
      <c r="IO95" s="2"/>
      <c r="IP95" s="2"/>
      <c r="IQ95" s="2"/>
      <c r="IR95" s="2"/>
      <c r="IS95" s="2"/>
      <c r="IT95" s="2"/>
      <c r="IU95" s="2"/>
    </row>
    <row r="96" spans="1:255" x14ac:dyDescent="0.2">
      <c r="A96">
        <v>17</v>
      </c>
      <c r="B96">
        <v>1</v>
      </c>
      <c r="C96">
        <f>ROW(SmtRes!A84)</f>
        <v>84</v>
      </c>
      <c r="D96">
        <f>ROW(EtalonRes!A84)</f>
        <v>84</v>
      </c>
      <c r="E96" t="s">
        <v>156</v>
      </c>
      <c r="F96" t="s">
        <v>157</v>
      </c>
      <c r="G96" t="s">
        <v>158</v>
      </c>
      <c r="H96" t="s">
        <v>30</v>
      </c>
      <c r="I96">
        <f>ROUND(15/100,9)</f>
        <v>0.15</v>
      </c>
      <c r="J96">
        <v>0</v>
      </c>
      <c r="K96">
        <f>ROUND(15/100,9)</f>
        <v>0.15</v>
      </c>
      <c r="O96">
        <f t="shared" si="93"/>
        <v>6486.95</v>
      </c>
      <c r="P96">
        <f t="shared" si="94"/>
        <v>415.68</v>
      </c>
      <c r="Q96">
        <f>(ROUND((ROUND((((ET96*1.25))*AV96*I96),2)*BB96),2)+ROUND((ROUND(((AE96-((EU96*1.25)))*AV96*I96),2)*BS96),2))</f>
        <v>195.94</v>
      </c>
      <c r="R96">
        <f t="shared" si="95"/>
        <v>76.61</v>
      </c>
      <c r="S96">
        <f t="shared" si="96"/>
        <v>5875.33</v>
      </c>
      <c r="T96">
        <f t="shared" si="97"/>
        <v>0</v>
      </c>
      <c r="U96">
        <f t="shared" si="98"/>
        <v>14.503799999999998</v>
      </c>
      <c r="V96">
        <f t="shared" si="99"/>
        <v>0</v>
      </c>
      <c r="W96">
        <f t="shared" si="100"/>
        <v>0</v>
      </c>
      <c r="X96">
        <f t="shared" si="101"/>
        <v>5111.54</v>
      </c>
      <c r="Y96">
        <f t="shared" si="102"/>
        <v>2408.89</v>
      </c>
      <c r="AA96">
        <v>72842452</v>
      </c>
      <c r="AB96">
        <f t="shared" si="103"/>
        <v>1936.9445000000001</v>
      </c>
      <c r="AC96">
        <f t="shared" si="104"/>
        <v>699.78</v>
      </c>
      <c r="AD96">
        <f>ROUND(((((ET96*1.25))-((EU96*1.25)))+AE96),6)</f>
        <v>102.1375</v>
      </c>
      <c r="AE96">
        <f>ROUND(((EU96*1.25)),6)</f>
        <v>14.824999999999999</v>
      </c>
      <c r="AF96">
        <f>ROUND(((EV96*1.15)),6)</f>
        <v>1135.027</v>
      </c>
      <c r="AG96">
        <f t="shared" si="105"/>
        <v>0</v>
      </c>
      <c r="AH96">
        <f>((EW96*1.15))</f>
        <v>96.691999999999993</v>
      </c>
      <c r="AI96">
        <f>((EX96*1.25))</f>
        <v>0</v>
      </c>
      <c r="AJ96">
        <f t="shared" si="106"/>
        <v>0</v>
      </c>
      <c r="AK96">
        <v>1768.47</v>
      </c>
      <c r="AL96">
        <v>699.78</v>
      </c>
      <c r="AM96">
        <v>81.709999999999994</v>
      </c>
      <c r="AN96">
        <v>11.86</v>
      </c>
      <c r="AO96">
        <v>986.98</v>
      </c>
      <c r="AP96">
        <v>0</v>
      </c>
      <c r="AQ96">
        <v>84.08</v>
      </c>
      <c r="AR96">
        <v>0</v>
      </c>
      <c r="AS96">
        <v>0</v>
      </c>
      <c r="AT96">
        <v>87</v>
      </c>
      <c r="AU96">
        <v>41</v>
      </c>
      <c r="AV96">
        <v>1</v>
      </c>
      <c r="AW96">
        <v>1</v>
      </c>
      <c r="AZ96">
        <v>1</v>
      </c>
      <c r="BA96">
        <v>34.51</v>
      </c>
      <c r="BB96">
        <v>12.79</v>
      </c>
      <c r="BC96">
        <v>3.96</v>
      </c>
      <c r="BD96" t="s">
        <v>3</v>
      </c>
      <c r="BE96" t="s">
        <v>3</v>
      </c>
      <c r="BF96" t="s">
        <v>3</v>
      </c>
      <c r="BG96" t="s">
        <v>3</v>
      </c>
      <c r="BH96">
        <v>0</v>
      </c>
      <c r="BI96">
        <v>1</v>
      </c>
      <c r="BJ96" t="s">
        <v>159</v>
      </c>
      <c r="BM96">
        <v>92</v>
      </c>
      <c r="BN96">
        <v>0</v>
      </c>
      <c r="BO96" t="s">
        <v>157</v>
      </c>
      <c r="BP96">
        <v>1</v>
      </c>
      <c r="BQ96">
        <v>30</v>
      </c>
      <c r="BR96">
        <v>0</v>
      </c>
      <c r="BS96">
        <v>34.51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87</v>
      </c>
      <c r="CA96">
        <v>41</v>
      </c>
      <c r="CB96" t="s">
        <v>3</v>
      </c>
      <c r="CE96">
        <v>30</v>
      </c>
      <c r="CF96">
        <v>0</v>
      </c>
      <c r="CG96">
        <v>0</v>
      </c>
      <c r="CM96">
        <v>0</v>
      </c>
      <c r="CN96" t="s">
        <v>3</v>
      </c>
      <c r="CO96">
        <v>0</v>
      </c>
      <c r="CP96">
        <f t="shared" si="107"/>
        <v>6486.95</v>
      </c>
      <c r="CQ96">
        <f t="shared" si="108"/>
        <v>2771.13</v>
      </c>
      <c r="CR96">
        <f>(ROUND((ROUND((((ET96*1.25))*AV96*1),2)*BB96),2)+ROUND((ROUND(((AE96-((EU96*1.25)))*AV96*1),2)*BS96),2))</f>
        <v>1306.3699999999999</v>
      </c>
      <c r="CS96">
        <f t="shared" si="109"/>
        <v>511.78</v>
      </c>
      <c r="CT96">
        <f t="shared" si="110"/>
        <v>39169.89</v>
      </c>
      <c r="CU96">
        <f t="shared" si="111"/>
        <v>0</v>
      </c>
      <c r="CV96">
        <f t="shared" si="112"/>
        <v>96.691999999999993</v>
      </c>
      <c r="CW96">
        <f t="shared" si="113"/>
        <v>0</v>
      </c>
      <c r="CX96">
        <f t="shared" si="114"/>
        <v>0</v>
      </c>
      <c r="CY96">
        <f>S96*(BZ96/100)</f>
        <v>5111.5370999999996</v>
      </c>
      <c r="CZ96">
        <f>S96*(CA96/100)</f>
        <v>2408.8852999999999</v>
      </c>
      <c r="DC96" t="s">
        <v>3</v>
      </c>
      <c r="DD96" t="s">
        <v>3</v>
      </c>
      <c r="DE96" t="s">
        <v>15</v>
      </c>
      <c r="DF96" t="s">
        <v>15</v>
      </c>
      <c r="DG96" t="s">
        <v>16</v>
      </c>
      <c r="DH96" t="s">
        <v>3</v>
      </c>
      <c r="DI96" t="s">
        <v>16</v>
      </c>
      <c r="DJ96" t="s">
        <v>15</v>
      </c>
      <c r="DK96" t="s">
        <v>3</v>
      </c>
      <c r="DL96" t="s">
        <v>3</v>
      </c>
      <c r="DM96" t="s">
        <v>3</v>
      </c>
      <c r="DN96">
        <v>104</v>
      </c>
      <c r="DO96">
        <v>70</v>
      </c>
      <c r="DP96">
        <v>1</v>
      </c>
      <c r="DQ96">
        <v>1</v>
      </c>
      <c r="DU96">
        <v>1005</v>
      </c>
      <c r="DV96" t="s">
        <v>30</v>
      </c>
      <c r="DW96" t="s">
        <v>30</v>
      </c>
      <c r="DX96">
        <v>100</v>
      </c>
      <c r="DZ96" t="s">
        <v>3</v>
      </c>
      <c r="EA96" t="s">
        <v>3</v>
      </c>
      <c r="EB96" t="s">
        <v>3</v>
      </c>
      <c r="EC96" t="s">
        <v>3</v>
      </c>
      <c r="EE96">
        <v>71950834</v>
      </c>
      <c r="EF96">
        <v>30</v>
      </c>
      <c r="EG96" t="s">
        <v>32</v>
      </c>
      <c r="EH96">
        <v>0</v>
      </c>
      <c r="EI96" t="s">
        <v>3</v>
      </c>
      <c r="EJ96">
        <v>1</v>
      </c>
      <c r="EK96">
        <v>92</v>
      </c>
      <c r="EL96" t="s">
        <v>160</v>
      </c>
      <c r="EM96" t="s">
        <v>161</v>
      </c>
      <c r="EO96" t="s">
        <v>3</v>
      </c>
      <c r="EQ96">
        <v>2097152</v>
      </c>
      <c r="ER96">
        <v>1768.47</v>
      </c>
      <c r="ES96">
        <v>699.78</v>
      </c>
      <c r="ET96">
        <v>81.709999999999994</v>
      </c>
      <c r="EU96">
        <v>11.86</v>
      </c>
      <c r="EV96">
        <v>986.98</v>
      </c>
      <c r="EW96">
        <v>84.08</v>
      </c>
      <c r="EX96">
        <v>0</v>
      </c>
      <c r="EY96">
        <v>0</v>
      </c>
      <c r="FQ96">
        <v>0</v>
      </c>
      <c r="FR96">
        <f t="shared" si="115"/>
        <v>0</v>
      </c>
      <c r="FS96">
        <v>0</v>
      </c>
      <c r="FX96">
        <v>104</v>
      </c>
      <c r="FY96">
        <v>70</v>
      </c>
      <c r="GA96" t="s">
        <v>3</v>
      </c>
      <c r="GD96">
        <v>0</v>
      </c>
      <c r="GF96">
        <v>603838458</v>
      </c>
      <c r="GG96">
        <v>2</v>
      </c>
      <c r="GH96">
        <v>1</v>
      </c>
      <c r="GI96">
        <v>2</v>
      </c>
      <c r="GJ96">
        <v>0</v>
      </c>
      <c r="GK96">
        <f>ROUND(R96*(S12)/100,2)</f>
        <v>122.58</v>
      </c>
      <c r="GL96">
        <f t="shared" si="116"/>
        <v>0</v>
      </c>
      <c r="GM96">
        <f t="shared" si="117"/>
        <v>14129.96</v>
      </c>
      <c r="GN96">
        <f t="shared" si="118"/>
        <v>14129.96</v>
      </c>
      <c r="GO96">
        <f t="shared" si="119"/>
        <v>0</v>
      </c>
      <c r="GP96">
        <f t="shared" si="120"/>
        <v>0</v>
      </c>
      <c r="GR96">
        <v>0</v>
      </c>
      <c r="GS96">
        <v>3</v>
      </c>
      <c r="GT96">
        <v>0</v>
      </c>
      <c r="GU96" t="s">
        <v>3</v>
      </c>
      <c r="GV96">
        <f t="shared" si="121"/>
        <v>0</v>
      </c>
      <c r="GW96">
        <v>1</v>
      </c>
      <c r="GX96">
        <f t="shared" si="122"/>
        <v>0</v>
      </c>
      <c r="HA96">
        <v>0</v>
      </c>
      <c r="HB96">
        <v>0</v>
      </c>
      <c r="HC96">
        <f t="shared" si="123"/>
        <v>0</v>
      </c>
      <c r="HE96" t="s">
        <v>3</v>
      </c>
      <c r="HF96" t="s">
        <v>3</v>
      </c>
      <c r="HM96" t="s">
        <v>3</v>
      </c>
      <c r="HN96" t="s">
        <v>3</v>
      </c>
      <c r="HO96" t="s">
        <v>3</v>
      </c>
      <c r="HP96" t="s">
        <v>3</v>
      </c>
      <c r="HQ96" t="s">
        <v>3</v>
      </c>
      <c r="IK96">
        <v>0</v>
      </c>
    </row>
    <row r="97" spans="1:255" x14ac:dyDescent="0.2">
      <c r="A97" s="2">
        <v>18</v>
      </c>
      <c r="B97" s="2">
        <v>1</v>
      </c>
      <c r="C97" s="2">
        <v>73</v>
      </c>
      <c r="D97" s="2"/>
      <c r="E97" s="2" t="s">
        <v>162</v>
      </c>
      <c r="F97" s="2" t="s">
        <v>163</v>
      </c>
      <c r="G97" s="2" t="s">
        <v>164</v>
      </c>
      <c r="H97" s="2" t="s">
        <v>38</v>
      </c>
      <c r="I97" s="2">
        <f>I95*J97</f>
        <v>6.0000000000000001E-3</v>
      </c>
      <c r="J97" s="2">
        <v>0.04</v>
      </c>
      <c r="K97" s="2">
        <v>0.04</v>
      </c>
      <c r="L97" s="2"/>
      <c r="M97" s="2"/>
      <c r="N97" s="2"/>
      <c r="O97" s="2">
        <f t="shared" si="93"/>
        <v>164.18</v>
      </c>
      <c r="P97" s="2">
        <f t="shared" si="94"/>
        <v>164.18</v>
      </c>
      <c r="Q97" s="2">
        <f t="shared" ref="Q97:Q102" si="124">(ROUND((ROUND(((ET97)*AV97*I97),2)*BB97),2)+ROUND((ROUND(((AE97-(EU97))*AV97*I97),2)*BS97),2))</f>
        <v>0</v>
      </c>
      <c r="R97" s="2">
        <f t="shared" si="95"/>
        <v>0</v>
      </c>
      <c r="S97" s="2">
        <f t="shared" si="96"/>
        <v>0</v>
      </c>
      <c r="T97" s="2">
        <f t="shared" si="97"/>
        <v>0</v>
      </c>
      <c r="U97" s="2">
        <f t="shared" si="98"/>
        <v>0</v>
      </c>
      <c r="V97" s="2">
        <f t="shared" si="99"/>
        <v>0</v>
      </c>
      <c r="W97" s="2">
        <f t="shared" si="100"/>
        <v>0</v>
      </c>
      <c r="X97" s="2">
        <f t="shared" si="101"/>
        <v>0</v>
      </c>
      <c r="Y97" s="2">
        <f t="shared" si="102"/>
        <v>0</v>
      </c>
      <c r="Z97" s="2"/>
      <c r="AA97" s="2">
        <v>72842451</v>
      </c>
      <c r="AB97" s="2">
        <f t="shared" si="103"/>
        <v>27362.67</v>
      </c>
      <c r="AC97" s="2">
        <f t="shared" si="104"/>
        <v>27362.67</v>
      </c>
      <c r="AD97" s="2">
        <f t="shared" ref="AD97:AD102" si="125">ROUND((((ET97)-(EU97))+AE97),6)</f>
        <v>0</v>
      </c>
      <c r="AE97" s="2">
        <f t="shared" ref="AE97:AF102" si="126">ROUND((EU97),6)</f>
        <v>0</v>
      </c>
      <c r="AF97" s="2">
        <f t="shared" si="126"/>
        <v>0</v>
      </c>
      <c r="AG97" s="2">
        <f t="shared" si="105"/>
        <v>0</v>
      </c>
      <c r="AH97" s="2">
        <f t="shared" ref="AH97:AI102" si="127">(EW97)</f>
        <v>0</v>
      </c>
      <c r="AI97" s="2">
        <f t="shared" si="127"/>
        <v>0</v>
      </c>
      <c r="AJ97" s="2">
        <f t="shared" si="106"/>
        <v>0</v>
      </c>
      <c r="AK97" s="2">
        <v>27362.67</v>
      </c>
      <c r="AL97" s="2">
        <v>27362.67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104</v>
      </c>
      <c r="AU97" s="2">
        <v>70</v>
      </c>
      <c r="AV97" s="2">
        <v>1</v>
      </c>
      <c r="AW97" s="2">
        <v>1</v>
      </c>
      <c r="AX97" s="2"/>
      <c r="AY97" s="2"/>
      <c r="AZ97" s="2">
        <v>1</v>
      </c>
      <c r="BA97" s="2">
        <v>1</v>
      </c>
      <c r="BB97" s="2">
        <v>1</v>
      </c>
      <c r="BC97" s="2">
        <v>1</v>
      </c>
      <c r="BD97" s="2" t="s">
        <v>3</v>
      </c>
      <c r="BE97" s="2" t="s">
        <v>3</v>
      </c>
      <c r="BF97" s="2" t="s">
        <v>3</v>
      </c>
      <c r="BG97" s="2" t="s">
        <v>3</v>
      </c>
      <c r="BH97" s="2">
        <v>3</v>
      </c>
      <c r="BI97" s="2">
        <v>1</v>
      </c>
      <c r="BJ97" s="2" t="s">
        <v>165</v>
      </c>
      <c r="BK97" s="2"/>
      <c r="BL97" s="2"/>
      <c r="BM97" s="2">
        <v>92</v>
      </c>
      <c r="BN97" s="2">
        <v>0</v>
      </c>
      <c r="BO97" s="2" t="s">
        <v>3</v>
      </c>
      <c r="BP97" s="2">
        <v>0</v>
      </c>
      <c r="BQ97" s="2">
        <v>30</v>
      </c>
      <c r="BR97" s="2">
        <v>0</v>
      </c>
      <c r="BS97" s="2">
        <v>1</v>
      </c>
      <c r="BT97" s="2">
        <v>1</v>
      </c>
      <c r="BU97" s="2">
        <v>1</v>
      </c>
      <c r="BV97" s="2">
        <v>1</v>
      </c>
      <c r="BW97" s="2">
        <v>1</v>
      </c>
      <c r="BX97" s="2">
        <v>1</v>
      </c>
      <c r="BY97" s="2" t="s">
        <v>3</v>
      </c>
      <c r="BZ97" s="2">
        <v>104</v>
      </c>
      <c r="CA97" s="2">
        <v>70</v>
      </c>
      <c r="CB97" s="2" t="s">
        <v>3</v>
      </c>
      <c r="CC97" s="2"/>
      <c r="CD97" s="2"/>
      <c r="CE97" s="2">
        <v>30</v>
      </c>
      <c r="CF97" s="2">
        <v>0</v>
      </c>
      <c r="CG97" s="2">
        <v>0</v>
      </c>
      <c r="CH97" s="2"/>
      <c r="CI97" s="2"/>
      <c r="CJ97" s="2"/>
      <c r="CK97" s="2"/>
      <c r="CL97" s="2"/>
      <c r="CM97" s="2">
        <v>0</v>
      </c>
      <c r="CN97" s="2" t="s">
        <v>3</v>
      </c>
      <c r="CO97" s="2">
        <v>0</v>
      </c>
      <c r="CP97" s="2">
        <f t="shared" si="107"/>
        <v>164.18</v>
      </c>
      <c r="CQ97" s="2">
        <f t="shared" si="108"/>
        <v>27362.67</v>
      </c>
      <c r="CR97" s="2">
        <f t="shared" ref="CR97:CR102" si="128">(ROUND((ROUND(((ET97)*AV97*1),2)*BB97),2)+ROUND((ROUND(((AE97-(EU97))*AV97*1),2)*BS97),2))</f>
        <v>0</v>
      </c>
      <c r="CS97" s="2">
        <f t="shared" si="109"/>
        <v>0</v>
      </c>
      <c r="CT97" s="2">
        <f t="shared" si="110"/>
        <v>0</v>
      </c>
      <c r="CU97" s="2">
        <f t="shared" si="111"/>
        <v>0</v>
      </c>
      <c r="CV97" s="2">
        <f t="shared" si="112"/>
        <v>0</v>
      </c>
      <c r="CW97" s="2">
        <f t="shared" si="113"/>
        <v>0</v>
      </c>
      <c r="CX97" s="2">
        <f t="shared" si="114"/>
        <v>0</v>
      </c>
      <c r="CY97" s="2">
        <f>((S97*BZ97)/100)</f>
        <v>0</v>
      </c>
      <c r="CZ97" s="2">
        <f>((S97*CA97)/100)</f>
        <v>0</v>
      </c>
      <c r="DA97" s="2"/>
      <c r="DB97" s="2"/>
      <c r="DC97" s="2" t="s">
        <v>3</v>
      </c>
      <c r="DD97" s="2" t="s">
        <v>3</v>
      </c>
      <c r="DE97" s="2" t="s">
        <v>3</v>
      </c>
      <c r="DF97" s="2" t="s">
        <v>3</v>
      </c>
      <c r="DG97" s="2" t="s">
        <v>3</v>
      </c>
      <c r="DH97" s="2" t="s">
        <v>3</v>
      </c>
      <c r="DI97" s="2" t="s">
        <v>3</v>
      </c>
      <c r="DJ97" s="2" t="s">
        <v>3</v>
      </c>
      <c r="DK97" s="2" t="s">
        <v>3</v>
      </c>
      <c r="DL97" s="2" t="s">
        <v>3</v>
      </c>
      <c r="DM97" s="2" t="s">
        <v>3</v>
      </c>
      <c r="DN97" s="2">
        <v>0</v>
      </c>
      <c r="DO97" s="2">
        <v>0</v>
      </c>
      <c r="DP97" s="2">
        <v>1</v>
      </c>
      <c r="DQ97" s="2">
        <v>1</v>
      </c>
      <c r="DR97" s="2"/>
      <c r="DS97" s="2"/>
      <c r="DT97" s="2"/>
      <c r="DU97" s="2">
        <v>1009</v>
      </c>
      <c r="DV97" s="2" t="s">
        <v>38</v>
      </c>
      <c r="DW97" s="2" t="s">
        <v>38</v>
      </c>
      <c r="DX97" s="2">
        <v>1000</v>
      </c>
      <c r="DY97" s="2"/>
      <c r="DZ97" s="2" t="s">
        <v>3</v>
      </c>
      <c r="EA97" s="2" t="s">
        <v>3</v>
      </c>
      <c r="EB97" s="2" t="s">
        <v>3</v>
      </c>
      <c r="EC97" s="2" t="s">
        <v>3</v>
      </c>
      <c r="ED97" s="2"/>
      <c r="EE97" s="2">
        <v>71950834</v>
      </c>
      <c r="EF97" s="2">
        <v>30</v>
      </c>
      <c r="EG97" s="2" t="s">
        <v>32</v>
      </c>
      <c r="EH97" s="2">
        <v>0</v>
      </c>
      <c r="EI97" s="2" t="s">
        <v>3</v>
      </c>
      <c r="EJ97" s="2">
        <v>1</v>
      </c>
      <c r="EK97" s="2">
        <v>92</v>
      </c>
      <c r="EL97" s="2" t="s">
        <v>160</v>
      </c>
      <c r="EM97" s="2" t="s">
        <v>161</v>
      </c>
      <c r="EN97" s="2"/>
      <c r="EO97" s="2" t="s">
        <v>3</v>
      </c>
      <c r="EP97" s="2"/>
      <c r="EQ97" s="2">
        <v>1310720</v>
      </c>
      <c r="ER97" s="2">
        <v>27362.67</v>
      </c>
      <c r="ES97" s="2">
        <v>27362.67</v>
      </c>
      <c r="ET97" s="2">
        <v>0</v>
      </c>
      <c r="EU97" s="2">
        <v>0</v>
      </c>
      <c r="EV97" s="2">
        <v>0</v>
      </c>
      <c r="EW97" s="2">
        <v>0</v>
      </c>
      <c r="EX97" s="2">
        <v>0</v>
      </c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>
        <v>0</v>
      </c>
      <c r="FR97" s="2">
        <f t="shared" si="115"/>
        <v>0</v>
      </c>
      <c r="FS97" s="2">
        <v>0</v>
      </c>
      <c r="FT97" s="2"/>
      <c r="FU97" s="2"/>
      <c r="FV97" s="2"/>
      <c r="FW97" s="2"/>
      <c r="FX97" s="2">
        <v>104</v>
      </c>
      <c r="FY97" s="2">
        <v>70</v>
      </c>
      <c r="FZ97" s="2"/>
      <c r="GA97" s="2" t="s">
        <v>3</v>
      </c>
      <c r="GB97" s="2"/>
      <c r="GC97" s="2"/>
      <c r="GD97" s="2">
        <v>0</v>
      </c>
      <c r="GE97" s="2"/>
      <c r="GF97" s="2">
        <v>-761434267</v>
      </c>
      <c r="GG97" s="2">
        <v>2</v>
      </c>
      <c r="GH97" s="2">
        <v>1</v>
      </c>
      <c r="GI97" s="2">
        <v>-2</v>
      </c>
      <c r="GJ97" s="2">
        <v>0</v>
      </c>
      <c r="GK97" s="2">
        <f>ROUND(R97*(R12)/100,2)</f>
        <v>0</v>
      </c>
      <c r="GL97" s="2">
        <f t="shared" si="116"/>
        <v>0</v>
      </c>
      <c r="GM97" s="2">
        <f t="shared" si="117"/>
        <v>164.18</v>
      </c>
      <c r="GN97" s="2">
        <f t="shared" si="118"/>
        <v>164.18</v>
      </c>
      <c r="GO97" s="2">
        <f t="shared" si="119"/>
        <v>0</v>
      </c>
      <c r="GP97" s="2">
        <f t="shared" si="120"/>
        <v>0</v>
      </c>
      <c r="GQ97" s="2"/>
      <c r="GR97" s="2">
        <v>0</v>
      </c>
      <c r="GS97" s="2">
        <v>3</v>
      </c>
      <c r="GT97" s="2">
        <v>0</v>
      </c>
      <c r="GU97" s="2" t="s">
        <v>3</v>
      </c>
      <c r="GV97" s="2">
        <f t="shared" si="121"/>
        <v>0</v>
      </c>
      <c r="GW97" s="2">
        <v>1</v>
      </c>
      <c r="GX97" s="2">
        <f t="shared" si="122"/>
        <v>0</v>
      </c>
      <c r="GY97" s="2"/>
      <c r="GZ97" s="2"/>
      <c r="HA97" s="2">
        <v>0</v>
      </c>
      <c r="HB97" s="2">
        <v>0</v>
      </c>
      <c r="HC97" s="2">
        <f t="shared" si="123"/>
        <v>0</v>
      </c>
      <c r="HD97" s="2"/>
      <c r="HE97" s="2" t="s">
        <v>3</v>
      </c>
      <c r="HF97" s="2" t="s">
        <v>3</v>
      </c>
      <c r="HG97" s="2"/>
      <c r="HH97" s="2"/>
      <c r="HI97" s="2"/>
      <c r="HJ97" s="2"/>
      <c r="HK97" s="2"/>
      <c r="HL97" s="2"/>
      <c r="HM97" s="2" t="s">
        <v>3</v>
      </c>
      <c r="HN97" s="2" t="s">
        <v>3</v>
      </c>
      <c r="HO97" s="2" t="s">
        <v>3</v>
      </c>
      <c r="HP97" s="2" t="s">
        <v>3</v>
      </c>
      <c r="HQ97" s="2" t="s">
        <v>3</v>
      </c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>
        <v>0</v>
      </c>
      <c r="IL97" s="2"/>
      <c r="IM97" s="2"/>
      <c r="IN97" s="2"/>
      <c r="IO97" s="2"/>
      <c r="IP97" s="2"/>
      <c r="IQ97" s="2"/>
      <c r="IR97" s="2"/>
      <c r="IS97" s="2"/>
      <c r="IT97" s="2"/>
      <c r="IU97" s="2"/>
    </row>
    <row r="98" spans="1:255" x14ac:dyDescent="0.2">
      <c r="A98">
        <v>18</v>
      </c>
      <c r="B98">
        <v>1</v>
      </c>
      <c r="C98">
        <v>83</v>
      </c>
      <c r="E98" t="s">
        <v>162</v>
      </c>
      <c r="F98" t="s">
        <v>163</v>
      </c>
      <c r="G98" t="s">
        <v>164</v>
      </c>
      <c r="H98" t="s">
        <v>38</v>
      </c>
      <c r="I98">
        <f>I96*J98</f>
        <v>6.0000000000000001E-3</v>
      </c>
      <c r="J98">
        <v>0.04</v>
      </c>
      <c r="K98">
        <v>0.04</v>
      </c>
      <c r="O98">
        <f t="shared" si="93"/>
        <v>548.36</v>
      </c>
      <c r="P98">
        <f t="shared" si="94"/>
        <v>548.36</v>
      </c>
      <c r="Q98">
        <f t="shared" si="124"/>
        <v>0</v>
      </c>
      <c r="R98">
        <f t="shared" si="95"/>
        <v>0</v>
      </c>
      <c r="S98">
        <f t="shared" si="96"/>
        <v>0</v>
      </c>
      <c r="T98">
        <f t="shared" si="97"/>
        <v>0</v>
      </c>
      <c r="U98">
        <f t="shared" si="98"/>
        <v>0</v>
      </c>
      <c r="V98">
        <f t="shared" si="99"/>
        <v>0</v>
      </c>
      <c r="W98">
        <f t="shared" si="100"/>
        <v>0</v>
      </c>
      <c r="X98">
        <f t="shared" si="101"/>
        <v>0</v>
      </c>
      <c r="Y98">
        <f t="shared" si="102"/>
        <v>0</v>
      </c>
      <c r="AA98">
        <v>72842452</v>
      </c>
      <c r="AB98">
        <f t="shared" si="103"/>
        <v>27362.67</v>
      </c>
      <c r="AC98">
        <f t="shared" si="104"/>
        <v>27362.67</v>
      </c>
      <c r="AD98">
        <f t="shared" si="125"/>
        <v>0</v>
      </c>
      <c r="AE98">
        <f t="shared" si="126"/>
        <v>0</v>
      </c>
      <c r="AF98">
        <f t="shared" si="126"/>
        <v>0</v>
      </c>
      <c r="AG98">
        <f t="shared" si="105"/>
        <v>0</v>
      </c>
      <c r="AH98">
        <f t="shared" si="127"/>
        <v>0</v>
      </c>
      <c r="AI98">
        <f t="shared" si="127"/>
        <v>0</v>
      </c>
      <c r="AJ98">
        <f t="shared" si="106"/>
        <v>0</v>
      </c>
      <c r="AK98">
        <v>27362.67</v>
      </c>
      <c r="AL98">
        <v>27362.67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3.34</v>
      </c>
      <c r="BD98" t="s">
        <v>3</v>
      </c>
      <c r="BE98" t="s">
        <v>3</v>
      </c>
      <c r="BF98" t="s">
        <v>3</v>
      </c>
      <c r="BG98" t="s">
        <v>3</v>
      </c>
      <c r="BH98">
        <v>3</v>
      </c>
      <c r="BI98">
        <v>1</v>
      </c>
      <c r="BJ98" t="s">
        <v>165</v>
      </c>
      <c r="BM98">
        <v>92</v>
      </c>
      <c r="BN98">
        <v>0</v>
      </c>
      <c r="BO98" t="s">
        <v>163</v>
      </c>
      <c r="BP98">
        <v>1</v>
      </c>
      <c r="BQ98">
        <v>30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0</v>
      </c>
      <c r="CA98">
        <v>0</v>
      </c>
      <c r="CB98" t="s">
        <v>3</v>
      </c>
      <c r="CE98">
        <v>30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 t="shared" si="107"/>
        <v>548.36</v>
      </c>
      <c r="CQ98">
        <f t="shared" si="108"/>
        <v>91391.32</v>
      </c>
      <c r="CR98">
        <f t="shared" si="128"/>
        <v>0</v>
      </c>
      <c r="CS98">
        <f t="shared" si="109"/>
        <v>0</v>
      </c>
      <c r="CT98">
        <f t="shared" si="110"/>
        <v>0</v>
      </c>
      <c r="CU98">
        <f t="shared" si="111"/>
        <v>0</v>
      </c>
      <c r="CV98">
        <f t="shared" si="112"/>
        <v>0</v>
      </c>
      <c r="CW98">
        <f t="shared" si="113"/>
        <v>0</v>
      </c>
      <c r="CX98">
        <f t="shared" si="114"/>
        <v>0</v>
      </c>
      <c r="CY98">
        <f>S98*(BZ98/100)</f>
        <v>0</v>
      </c>
      <c r="CZ98">
        <f>S98*(CA98/100)</f>
        <v>0</v>
      </c>
      <c r="DC98" t="s">
        <v>3</v>
      </c>
      <c r="DD98" t="s">
        <v>3</v>
      </c>
      <c r="DE98" t="s">
        <v>3</v>
      </c>
      <c r="DF98" t="s">
        <v>3</v>
      </c>
      <c r="DG98" t="s">
        <v>3</v>
      </c>
      <c r="DH98" t="s">
        <v>3</v>
      </c>
      <c r="DI98" t="s">
        <v>3</v>
      </c>
      <c r="DJ98" t="s">
        <v>3</v>
      </c>
      <c r="DK98" t="s">
        <v>3</v>
      </c>
      <c r="DL98" t="s">
        <v>3</v>
      </c>
      <c r="DM98" t="s">
        <v>3</v>
      </c>
      <c r="DN98">
        <v>104</v>
      </c>
      <c r="DO98">
        <v>70</v>
      </c>
      <c r="DP98">
        <v>1</v>
      </c>
      <c r="DQ98">
        <v>1</v>
      </c>
      <c r="DU98">
        <v>1009</v>
      </c>
      <c r="DV98" t="s">
        <v>38</v>
      </c>
      <c r="DW98" t="s">
        <v>38</v>
      </c>
      <c r="DX98">
        <v>1000</v>
      </c>
      <c r="DZ98" t="s">
        <v>3</v>
      </c>
      <c r="EA98" t="s">
        <v>3</v>
      </c>
      <c r="EB98" t="s">
        <v>3</v>
      </c>
      <c r="EC98" t="s">
        <v>3</v>
      </c>
      <c r="EE98">
        <v>71950834</v>
      </c>
      <c r="EF98">
        <v>30</v>
      </c>
      <c r="EG98" t="s">
        <v>32</v>
      </c>
      <c r="EH98">
        <v>0</v>
      </c>
      <c r="EI98" t="s">
        <v>3</v>
      </c>
      <c r="EJ98">
        <v>1</v>
      </c>
      <c r="EK98">
        <v>92</v>
      </c>
      <c r="EL98" t="s">
        <v>160</v>
      </c>
      <c r="EM98" t="s">
        <v>161</v>
      </c>
      <c r="EO98" t="s">
        <v>3</v>
      </c>
      <c r="EQ98">
        <v>1310720</v>
      </c>
      <c r="ER98">
        <v>27362.67</v>
      </c>
      <c r="ES98">
        <v>27362.67</v>
      </c>
      <c r="ET98">
        <v>0</v>
      </c>
      <c r="EU98">
        <v>0</v>
      </c>
      <c r="EV98">
        <v>0</v>
      </c>
      <c r="EW98">
        <v>0</v>
      </c>
      <c r="EX98">
        <v>0</v>
      </c>
      <c r="FQ98">
        <v>0</v>
      </c>
      <c r="FR98">
        <f t="shared" si="115"/>
        <v>0</v>
      </c>
      <c r="FS98">
        <v>0</v>
      </c>
      <c r="FX98">
        <v>104</v>
      </c>
      <c r="FY98">
        <v>70</v>
      </c>
      <c r="GA98" t="s">
        <v>3</v>
      </c>
      <c r="GD98">
        <v>0</v>
      </c>
      <c r="GF98">
        <v>-761434267</v>
      </c>
      <c r="GG98">
        <v>2</v>
      </c>
      <c r="GH98">
        <v>1</v>
      </c>
      <c r="GI98">
        <v>2</v>
      </c>
      <c r="GJ98">
        <v>0</v>
      </c>
      <c r="GK98">
        <f>ROUND(R98*(S12)/100,2)</f>
        <v>0</v>
      </c>
      <c r="GL98">
        <f t="shared" si="116"/>
        <v>0</v>
      </c>
      <c r="GM98">
        <f t="shared" si="117"/>
        <v>548.36</v>
      </c>
      <c r="GN98">
        <f t="shared" si="118"/>
        <v>548.36</v>
      </c>
      <c r="GO98">
        <f t="shared" si="119"/>
        <v>0</v>
      </c>
      <c r="GP98">
        <f t="shared" si="120"/>
        <v>0</v>
      </c>
      <c r="GR98">
        <v>0</v>
      </c>
      <c r="GS98">
        <v>3</v>
      </c>
      <c r="GT98">
        <v>0</v>
      </c>
      <c r="GU98" t="s">
        <v>3</v>
      </c>
      <c r="GV98">
        <f t="shared" si="121"/>
        <v>0</v>
      </c>
      <c r="GW98">
        <v>1</v>
      </c>
      <c r="GX98">
        <f t="shared" si="122"/>
        <v>0</v>
      </c>
      <c r="HA98">
        <v>0</v>
      </c>
      <c r="HB98">
        <v>0</v>
      </c>
      <c r="HC98">
        <f t="shared" si="123"/>
        <v>0</v>
      </c>
      <c r="HE98" t="s">
        <v>3</v>
      </c>
      <c r="HF98" t="s">
        <v>3</v>
      </c>
      <c r="HM98" t="s">
        <v>3</v>
      </c>
      <c r="HN98" t="s">
        <v>3</v>
      </c>
      <c r="HO98" t="s">
        <v>3</v>
      </c>
      <c r="HP98" t="s">
        <v>3</v>
      </c>
      <c r="HQ98" t="s">
        <v>3</v>
      </c>
      <c r="IK98">
        <v>0</v>
      </c>
    </row>
    <row r="99" spans="1:255" x14ac:dyDescent="0.2">
      <c r="A99" s="2">
        <v>18</v>
      </c>
      <c r="B99" s="2">
        <v>1</v>
      </c>
      <c r="C99" s="2">
        <v>74</v>
      </c>
      <c r="D99" s="2"/>
      <c r="E99" s="2" t="s">
        <v>166</v>
      </c>
      <c r="F99" s="2" t="s">
        <v>167</v>
      </c>
      <c r="G99" s="2" t="s">
        <v>168</v>
      </c>
      <c r="H99" s="2" t="s">
        <v>38</v>
      </c>
      <c r="I99" s="2">
        <f>I95*J99</f>
        <v>7.0499999999999993E-2</v>
      </c>
      <c r="J99" s="2">
        <v>0.47</v>
      </c>
      <c r="K99" s="2">
        <v>0.47</v>
      </c>
      <c r="L99" s="2"/>
      <c r="M99" s="2"/>
      <c r="N99" s="2"/>
      <c r="O99" s="2">
        <f t="shared" si="93"/>
        <v>280</v>
      </c>
      <c r="P99" s="2">
        <f t="shared" si="94"/>
        <v>280</v>
      </c>
      <c r="Q99" s="2">
        <f t="shared" si="124"/>
        <v>0</v>
      </c>
      <c r="R99" s="2">
        <f t="shared" si="95"/>
        <v>0</v>
      </c>
      <c r="S99" s="2">
        <f t="shared" si="96"/>
        <v>0</v>
      </c>
      <c r="T99" s="2">
        <f t="shared" si="97"/>
        <v>0</v>
      </c>
      <c r="U99" s="2">
        <f t="shared" si="98"/>
        <v>0</v>
      </c>
      <c r="V99" s="2">
        <f t="shared" si="99"/>
        <v>0</v>
      </c>
      <c r="W99" s="2">
        <f t="shared" si="100"/>
        <v>0</v>
      </c>
      <c r="X99" s="2">
        <f t="shared" si="101"/>
        <v>0</v>
      </c>
      <c r="Y99" s="2">
        <f t="shared" si="102"/>
        <v>0</v>
      </c>
      <c r="Z99" s="2"/>
      <c r="AA99" s="2">
        <v>72842451</v>
      </c>
      <c r="AB99" s="2">
        <f t="shared" si="103"/>
        <v>3971.63</v>
      </c>
      <c r="AC99" s="2">
        <f t="shared" si="104"/>
        <v>3971.63</v>
      </c>
      <c r="AD99" s="2">
        <f t="shared" si="125"/>
        <v>0</v>
      </c>
      <c r="AE99" s="2">
        <f t="shared" si="126"/>
        <v>0</v>
      </c>
      <c r="AF99" s="2">
        <f t="shared" si="126"/>
        <v>0</v>
      </c>
      <c r="AG99" s="2">
        <f t="shared" si="105"/>
        <v>0</v>
      </c>
      <c r="AH99" s="2">
        <f t="shared" si="127"/>
        <v>0</v>
      </c>
      <c r="AI99" s="2">
        <f t="shared" si="127"/>
        <v>0</v>
      </c>
      <c r="AJ99" s="2">
        <f t="shared" si="106"/>
        <v>0</v>
      </c>
      <c r="AK99" s="2">
        <v>3971.63</v>
      </c>
      <c r="AL99" s="2">
        <v>3971.63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104</v>
      </c>
      <c r="AU99" s="2">
        <v>70</v>
      </c>
      <c r="AV99" s="2">
        <v>1</v>
      </c>
      <c r="AW99" s="2">
        <v>1</v>
      </c>
      <c r="AX99" s="2"/>
      <c r="AY99" s="2"/>
      <c r="AZ99" s="2">
        <v>1</v>
      </c>
      <c r="BA99" s="2">
        <v>1</v>
      </c>
      <c r="BB99" s="2">
        <v>1</v>
      </c>
      <c r="BC99" s="2">
        <v>1</v>
      </c>
      <c r="BD99" s="2" t="s">
        <v>3</v>
      </c>
      <c r="BE99" s="2" t="s">
        <v>3</v>
      </c>
      <c r="BF99" s="2" t="s">
        <v>3</v>
      </c>
      <c r="BG99" s="2" t="s">
        <v>3</v>
      </c>
      <c r="BH99" s="2">
        <v>3</v>
      </c>
      <c r="BI99" s="2">
        <v>1</v>
      </c>
      <c r="BJ99" s="2" t="s">
        <v>169</v>
      </c>
      <c r="BK99" s="2"/>
      <c r="BL99" s="2"/>
      <c r="BM99" s="2">
        <v>92</v>
      </c>
      <c r="BN99" s="2">
        <v>0</v>
      </c>
      <c r="BO99" s="2" t="s">
        <v>3</v>
      </c>
      <c r="BP99" s="2">
        <v>0</v>
      </c>
      <c r="BQ99" s="2">
        <v>30</v>
      </c>
      <c r="BR99" s="2">
        <v>0</v>
      </c>
      <c r="BS99" s="2">
        <v>1</v>
      </c>
      <c r="BT99" s="2">
        <v>1</v>
      </c>
      <c r="BU99" s="2">
        <v>1</v>
      </c>
      <c r="BV99" s="2">
        <v>1</v>
      </c>
      <c r="BW99" s="2">
        <v>1</v>
      </c>
      <c r="BX99" s="2">
        <v>1</v>
      </c>
      <c r="BY99" s="2" t="s">
        <v>3</v>
      </c>
      <c r="BZ99" s="2">
        <v>104</v>
      </c>
      <c r="CA99" s="2">
        <v>70</v>
      </c>
      <c r="CB99" s="2" t="s">
        <v>3</v>
      </c>
      <c r="CC99" s="2"/>
      <c r="CD99" s="2"/>
      <c r="CE99" s="2">
        <v>30</v>
      </c>
      <c r="CF99" s="2">
        <v>0</v>
      </c>
      <c r="CG99" s="2">
        <v>0</v>
      </c>
      <c r="CH99" s="2"/>
      <c r="CI99" s="2"/>
      <c r="CJ99" s="2"/>
      <c r="CK99" s="2"/>
      <c r="CL99" s="2"/>
      <c r="CM99" s="2">
        <v>0</v>
      </c>
      <c r="CN99" s="2" t="s">
        <v>3</v>
      </c>
      <c r="CO99" s="2">
        <v>0</v>
      </c>
      <c r="CP99" s="2">
        <f t="shared" si="107"/>
        <v>280</v>
      </c>
      <c r="CQ99" s="2">
        <f t="shared" si="108"/>
        <v>3971.63</v>
      </c>
      <c r="CR99" s="2">
        <f t="shared" si="128"/>
        <v>0</v>
      </c>
      <c r="CS99" s="2">
        <f t="shared" si="109"/>
        <v>0</v>
      </c>
      <c r="CT99" s="2">
        <f t="shared" si="110"/>
        <v>0</v>
      </c>
      <c r="CU99" s="2">
        <f t="shared" si="111"/>
        <v>0</v>
      </c>
      <c r="CV99" s="2">
        <f t="shared" si="112"/>
        <v>0</v>
      </c>
      <c r="CW99" s="2">
        <f t="shared" si="113"/>
        <v>0</v>
      </c>
      <c r="CX99" s="2">
        <f t="shared" si="114"/>
        <v>0</v>
      </c>
      <c r="CY99" s="2">
        <f>((S99*BZ99)/100)</f>
        <v>0</v>
      </c>
      <c r="CZ99" s="2">
        <f>((S99*CA99)/100)</f>
        <v>0</v>
      </c>
      <c r="DA99" s="2"/>
      <c r="DB99" s="2"/>
      <c r="DC99" s="2" t="s">
        <v>3</v>
      </c>
      <c r="DD99" s="2" t="s">
        <v>3</v>
      </c>
      <c r="DE99" s="2" t="s">
        <v>3</v>
      </c>
      <c r="DF99" s="2" t="s">
        <v>3</v>
      </c>
      <c r="DG99" s="2" t="s">
        <v>3</v>
      </c>
      <c r="DH99" s="2" t="s">
        <v>3</v>
      </c>
      <c r="DI99" s="2" t="s">
        <v>3</v>
      </c>
      <c r="DJ99" s="2" t="s">
        <v>3</v>
      </c>
      <c r="DK99" s="2" t="s">
        <v>3</v>
      </c>
      <c r="DL99" s="2" t="s">
        <v>3</v>
      </c>
      <c r="DM99" s="2" t="s">
        <v>3</v>
      </c>
      <c r="DN99" s="2">
        <v>0</v>
      </c>
      <c r="DO99" s="2">
        <v>0</v>
      </c>
      <c r="DP99" s="2">
        <v>1</v>
      </c>
      <c r="DQ99" s="2">
        <v>1</v>
      </c>
      <c r="DR99" s="2"/>
      <c r="DS99" s="2"/>
      <c r="DT99" s="2"/>
      <c r="DU99" s="2">
        <v>1009</v>
      </c>
      <c r="DV99" s="2" t="s">
        <v>38</v>
      </c>
      <c r="DW99" s="2" t="s">
        <v>38</v>
      </c>
      <c r="DX99" s="2">
        <v>1000</v>
      </c>
      <c r="DY99" s="2"/>
      <c r="DZ99" s="2" t="s">
        <v>3</v>
      </c>
      <c r="EA99" s="2" t="s">
        <v>3</v>
      </c>
      <c r="EB99" s="2" t="s">
        <v>3</v>
      </c>
      <c r="EC99" s="2" t="s">
        <v>3</v>
      </c>
      <c r="ED99" s="2"/>
      <c r="EE99" s="2">
        <v>71950834</v>
      </c>
      <c r="EF99" s="2">
        <v>30</v>
      </c>
      <c r="EG99" s="2" t="s">
        <v>32</v>
      </c>
      <c r="EH99" s="2">
        <v>0</v>
      </c>
      <c r="EI99" s="2" t="s">
        <v>3</v>
      </c>
      <c r="EJ99" s="2">
        <v>1</v>
      </c>
      <c r="EK99" s="2">
        <v>92</v>
      </c>
      <c r="EL99" s="2" t="s">
        <v>160</v>
      </c>
      <c r="EM99" s="2" t="s">
        <v>161</v>
      </c>
      <c r="EN99" s="2"/>
      <c r="EO99" s="2" t="s">
        <v>3</v>
      </c>
      <c r="EP99" s="2"/>
      <c r="EQ99" s="2">
        <v>1310720</v>
      </c>
      <c r="ER99" s="2">
        <v>3971.63</v>
      </c>
      <c r="ES99" s="2">
        <v>3971.63</v>
      </c>
      <c r="ET99" s="2">
        <v>0</v>
      </c>
      <c r="EU99" s="2">
        <v>0</v>
      </c>
      <c r="EV99" s="2">
        <v>0</v>
      </c>
      <c r="EW99" s="2">
        <v>0</v>
      </c>
      <c r="EX99" s="2">
        <v>0</v>
      </c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>
        <v>0</v>
      </c>
      <c r="FR99" s="2">
        <f t="shared" si="115"/>
        <v>0</v>
      </c>
      <c r="FS99" s="2">
        <v>0</v>
      </c>
      <c r="FT99" s="2"/>
      <c r="FU99" s="2"/>
      <c r="FV99" s="2"/>
      <c r="FW99" s="2"/>
      <c r="FX99" s="2">
        <v>104</v>
      </c>
      <c r="FY99" s="2">
        <v>70</v>
      </c>
      <c r="FZ99" s="2"/>
      <c r="GA99" s="2" t="s">
        <v>3</v>
      </c>
      <c r="GB99" s="2"/>
      <c r="GC99" s="2"/>
      <c r="GD99" s="2">
        <v>0</v>
      </c>
      <c r="GE99" s="2"/>
      <c r="GF99" s="2">
        <v>1859710884</v>
      </c>
      <c r="GG99" s="2">
        <v>2</v>
      </c>
      <c r="GH99" s="2">
        <v>1</v>
      </c>
      <c r="GI99" s="2">
        <v>-2</v>
      </c>
      <c r="GJ99" s="2">
        <v>0</v>
      </c>
      <c r="GK99" s="2">
        <f>ROUND(R99*(R12)/100,2)</f>
        <v>0</v>
      </c>
      <c r="GL99" s="2">
        <f t="shared" si="116"/>
        <v>0</v>
      </c>
      <c r="GM99" s="2">
        <f t="shared" si="117"/>
        <v>280</v>
      </c>
      <c r="GN99" s="2">
        <f t="shared" si="118"/>
        <v>280</v>
      </c>
      <c r="GO99" s="2">
        <f t="shared" si="119"/>
        <v>0</v>
      </c>
      <c r="GP99" s="2">
        <f t="shared" si="120"/>
        <v>0</v>
      </c>
      <c r="GQ99" s="2"/>
      <c r="GR99" s="2">
        <v>0</v>
      </c>
      <c r="GS99" s="2">
        <v>3</v>
      </c>
      <c r="GT99" s="2">
        <v>0</v>
      </c>
      <c r="GU99" s="2" t="s">
        <v>3</v>
      </c>
      <c r="GV99" s="2">
        <f t="shared" si="121"/>
        <v>0</v>
      </c>
      <c r="GW99" s="2">
        <v>1</v>
      </c>
      <c r="GX99" s="2">
        <f t="shared" si="122"/>
        <v>0</v>
      </c>
      <c r="GY99" s="2"/>
      <c r="GZ99" s="2"/>
      <c r="HA99" s="2">
        <v>0</v>
      </c>
      <c r="HB99" s="2">
        <v>0</v>
      </c>
      <c r="HC99" s="2">
        <f t="shared" si="123"/>
        <v>0</v>
      </c>
      <c r="HD99" s="2"/>
      <c r="HE99" s="2" t="s">
        <v>3</v>
      </c>
      <c r="HF99" s="2" t="s">
        <v>3</v>
      </c>
      <c r="HG99" s="2"/>
      <c r="HH99" s="2"/>
      <c r="HI99" s="2"/>
      <c r="HJ99" s="2"/>
      <c r="HK99" s="2"/>
      <c r="HL99" s="2"/>
      <c r="HM99" s="2" t="s">
        <v>3</v>
      </c>
      <c r="HN99" s="2" t="s">
        <v>3</v>
      </c>
      <c r="HO99" s="2" t="s">
        <v>3</v>
      </c>
      <c r="HP99" s="2" t="s">
        <v>3</v>
      </c>
      <c r="HQ99" s="2" t="s">
        <v>3</v>
      </c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>
        <v>0</v>
      </c>
      <c r="IL99" s="2"/>
      <c r="IM99" s="2"/>
      <c r="IN99" s="2"/>
      <c r="IO99" s="2"/>
      <c r="IP99" s="2"/>
      <c r="IQ99" s="2"/>
      <c r="IR99" s="2"/>
      <c r="IS99" s="2"/>
      <c r="IT99" s="2"/>
      <c r="IU99" s="2"/>
    </row>
    <row r="100" spans="1:255" x14ac:dyDescent="0.2">
      <c r="A100">
        <v>18</v>
      </c>
      <c r="B100">
        <v>1</v>
      </c>
      <c r="C100">
        <v>84</v>
      </c>
      <c r="E100" t="s">
        <v>166</v>
      </c>
      <c r="F100" t="s">
        <v>167</v>
      </c>
      <c r="G100" t="s">
        <v>168</v>
      </c>
      <c r="H100" t="s">
        <v>38</v>
      </c>
      <c r="I100">
        <f>I96*J100</f>
        <v>7.0499999999999993E-2</v>
      </c>
      <c r="J100">
        <v>0.47</v>
      </c>
      <c r="K100">
        <v>0.47</v>
      </c>
      <c r="O100">
        <f t="shared" si="93"/>
        <v>884.8</v>
      </c>
      <c r="P100">
        <f t="shared" si="94"/>
        <v>884.8</v>
      </c>
      <c r="Q100">
        <f t="shared" si="124"/>
        <v>0</v>
      </c>
      <c r="R100">
        <f t="shared" si="95"/>
        <v>0</v>
      </c>
      <c r="S100">
        <f t="shared" si="96"/>
        <v>0</v>
      </c>
      <c r="T100">
        <f t="shared" si="97"/>
        <v>0</v>
      </c>
      <c r="U100">
        <f t="shared" si="98"/>
        <v>0</v>
      </c>
      <c r="V100">
        <f t="shared" si="99"/>
        <v>0</v>
      </c>
      <c r="W100">
        <f t="shared" si="100"/>
        <v>0</v>
      </c>
      <c r="X100">
        <f t="shared" si="101"/>
        <v>0</v>
      </c>
      <c r="Y100">
        <f t="shared" si="102"/>
        <v>0</v>
      </c>
      <c r="AA100">
        <v>72842452</v>
      </c>
      <c r="AB100">
        <f t="shared" si="103"/>
        <v>3971.63</v>
      </c>
      <c r="AC100">
        <f t="shared" si="104"/>
        <v>3971.63</v>
      </c>
      <c r="AD100">
        <f t="shared" si="125"/>
        <v>0</v>
      </c>
      <c r="AE100">
        <f t="shared" si="126"/>
        <v>0</v>
      </c>
      <c r="AF100">
        <f t="shared" si="126"/>
        <v>0</v>
      </c>
      <c r="AG100">
        <f t="shared" si="105"/>
        <v>0</v>
      </c>
      <c r="AH100">
        <f t="shared" si="127"/>
        <v>0</v>
      </c>
      <c r="AI100">
        <f t="shared" si="127"/>
        <v>0</v>
      </c>
      <c r="AJ100">
        <f t="shared" si="106"/>
        <v>0</v>
      </c>
      <c r="AK100">
        <v>3971.63</v>
      </c>
      <c r="AL100">
        <v>3971.63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3.16</v>
      </c>
      <c r="BD100" t="s">
        <v>3</v>
      </c>
      <c r="BE100" t="s">
        <v>3</v>
      </c>
      <c r="BF100" t="s">
        <v>3</v>
      </c>
      <c r="BG100" t="s">
        <v>3</v>
      </c>
      <c r="BH100">
        <v>3</v>
      </c>
      <c r="BI100">
        <v>1</v>
      </c>
      <c r="BJ100" t="s">
        <v>169</v>
      </c>
      <c r="BM100">
        <v>92</v>
      </c>
      <c r="BN100">
        <v>0</v>
      </c>
      <c r="BO100" t="s">
        <v>167</v>
      </c>
      <c r="BP100">
        <v>1</v>
      </c>
      <c r="BQ100">
        <v>30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0</v>
      </c>
      <c r="CA100">
        <v>0</v>
      </c>
      <c r="CB100" t="s">
        <v>3</v>
      </c>
      <c r="CE100">
        <v>30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 t="shared" si="107"/>
        <v>884.8</v>
      </c>
      <c r="CQ100">
        <f t="shared" si="108"/>
        <v>12550.35</v>
      </c>
      <c r="CR100">
        <f t="shared" si="128"/>
        <v>0</v>
      </c>
      <c r="CS100">
        <f t="shared" si="109"/>
        <v>0</v>
      </c>
      <c r="CT100">
        <f t="shared" si="110"/>
        <v>0</v>
      </c>
      <c r="CU100">
        <f t="shared" si="111"/>
        <v>0</v>
      </c>
      <c r="CV100">
        <f t="shared" si="112"/>
        <v>0</v>
      </c>
      <c r="CW100">
        <f t="shared" si="113"/>
        <v>0</v>
      </c>
      <c r="CX100">
        <f t="shared" si="114"/>
        <v>0</v>
      </c>
      <c r="CY100">
        <f>S100*(BZ100/100)</f>
        <v>0</v>
      </c>
      <c r="CZ100">
        <f>S100*(CA100/100)</f>
        <v>0</v>
      </c>
      <c r="DC100" t="s">
        <v>3</v>
      </c>
      <c r="DD100" t="s">
        <v>3</v>
      </c>
      <c r="DE100" t="s">
        <v>3</v>
      </c>
      <c r="DF100" t="s">
        <v>3</v>
      </c>
      <c r="DG100" t="s">
        <v>3</v>
      </c>
      <c r="DH100" t="s">
        <v>3</v>
      </c>
      <c r="DI100" t="s">
        <v>3</v>
      </c>
      <c r="DJ100" t="s">
        <v>3</v>
      </c>
      <c r="DK100" t="s">
        <v>3</v>
      </c>
      <c r="DL100" t="s">
        <v>3</v>
      </c>
      <c r="DM100" t="s">
        <v>3</v>
      </c>
      <c r="DN100">
        <v>104</v>
      </c>
      <c r="DO100">
        <v>70</v>
      </c>
      <c r="DP100">
        <v>1</v>
      </c>
      <c r="DQ100">
        <v>1</v>
      </c>
      <c r="DU100">
        <v>1009</v>
      </c>
      <c r="DV100" t="s">
        <v>38</v>
      </c>
      <c r="DW100" t="s">
        <v>38</v>
      </c>
      <c r="DX100">
        <v>1000</v>
      </c>
      <c r="DZ100" t="s">
        <v>3</v>
      </c>
      <c r="EA100" t="s">
        <v>3</v>
      </c>
      <c r="EB100" t="s">
        <v>3</v>
      </c>
      <c r="EC100" t="s">
        <v>3</v>
      </c>
      <c r="EE100">
        <v>71950834</v>
      </c>
      <c r="EF100">
        <v>30</v>
      </c>
      <c r="EG100" t="s">
        <v>32</v>
      </c>
      <c r="EH100">
        <v>0</v>
      </c>
      <c r="EI100" t="s">
        <v>3</v>
      </c>
      <c r="EJ100">
        <v>1</v>
      </c>
      <c r="EK100">
        <v>92</v>
      </c>
      <c r="EL100" t="s">
        <v>160</v>
      </c>
      <c r="EM100" t="s">
        <v>161</v>
      </c>
      <c r="EO100" t="s">
        <v>3</v>
      </c>
      <c r="EQ100">
        <v>1310720</v>
      </c>
      <c r="ER100">
        <v>3971.63</v>
      </c>
      <c r="ES100">
        <v>3971.63</v>
      </c>
      <c r="ET100">
        <v>0</v>
      </c>
      <c r="EU100">
        <v>0</v>
      </c>
      <c r="EV100">
        <v>0</v>
      </c>
      <c r="EW100">
        <v>0</v>
      </c>
      <c r="EX100">
        <v>0</v>
      </c>
      <c r="FQ100">
        <v>0</v>
      </c>
      <c r="FR100">
        <f t="shared" si="115"/>
        <v>0</v>
      </c>
      <c r="FS100">
        <v>0</v>
      </c>
      <c r="FX100">
        <v>104</v>
      </c>
      <c r="FY100">
        <v>70</v>
      </c>
      <c r="GA100" t="s">
        <v>3</v>
      </c>
      <c r="GD100">
        <v>0</v>
      </c>
      <c r="GF100">
        <v>1859710884</v>
      </c>
      <c r="GG100">
        <v>2</v>
      </c>
      <c r="GH100">
        <v>1</v>
      </c>
      <c r="GI100">
        <v>2</v>
      </c>
      <c r="GJ100">
        <v>0</v>
      </c>
      <c r="GK100">
        <f>ROUND(R100*(S12)/100,2)</f>
        <v>0</v>
      </c>
      <c r="GL100">
        <f t="shared" si="116"/>
        <v>0</v>
      </c>
      <c r="GM100">
        <f t="shared" si="117"/>
        <v>884.8</v>
      </c>
      <c r="GN100">
        <f t="shared" si="118"/>
        <v>884.8</v>
      </c>
      <c r="GO100">
        <f t="shared" si="119"/>
        <v>0</v>
      </c>
      <c r="GP100">
        <f t="shared" si="120"/>
        <v>0</v>
      </c>
      <c r="GR100">
        <v>0</v>
      </c>
      <c r="GS100">
        <v>3</v>
      </c>
      <c r="GT100">
        <v>0</v>
      </c>
      <c r="GU100" t="s">
        <v>3</v>
      </c>
      <c r="GV100">
        <f t="shared" si="121"/>
        <v>0</v>
      </c>
      <c r="GW100">
        <v>1</v>
      </c>
      <c r="GX100">
        <f t="shared" si="122"/>
        <v>0</v>
      </c>
      <c r="HA100">
        <v>0</v>
      </c>
      <c r="HB100">
        <v>0</v>
      </c>
      <c r="HC100">
        <f t="shared" si="123"/>
        <v>0</v>
      </c>
      <c r="HE100" t="s">
        <v>3</v>
      </c>
      <c r="HF100" t="s">
        <v>3</v>
      </c>
      <c r="HM100" t="s">
        <v>3</v>
      </c>
      <c r="HN100" t="s">
        <v>3</v>
      </c>
      <c r="HO100" t="s">
        <v>3</v>
      </c>
      <c r="HP100" t="s">
        <v>3</v>
      </c>
      <c r="HQ100" t="s">
        <v>3</v>
      </c>
      <c r="IK100">
        <v>0</v>
      </c>
    </row>
    <row r="101" spans="1:255" x14ac:dyDescent="0.2">
      <c r="A101" s="2">
        <v>18</v>
      </c>
      <c r="B101" s="2">
        <v>1</v>
      </c>
      <c r="C101" s="2">
        <v>71</v>
      </c>
      <c r="D101" s="2"/>
      <c r="E101" s="2" t="s">
        <v>170</v>
      </c>
      <c r="F101" s="2" t="s">
        <v>171</v>
      </c>
      <c r="G101" s="2" t="s">
        <v>172</v>
      </c>
      <c r="H101" s="2" t="s">
        <v>59</v>
      </c>
      <c r="I101" s="2">
        <f>I95*J101</f>
        <v>15.3</v>
      </c>
      <c r="J101" s="2">
        <v>102.00000000000001</v>
      </c>
      <c r="K101" s="2">
        <v>102</v>
      </c>
      <c r="L101" s="2"/>
      <c r="M101" s="2"/>
      <c r="N101" s="2"/>
      <c r="O101" s="2">
        <f t="shared" si="93"/>
        <v>1407.91</v>
      </c>
      <c r="P101" s="2">
        <f t="shared" si="94"/>
        <v>1407.91</v>
      </c>
      <c r="Q101" s="2">
        <f t="shared" si="124"/>
        <v>0</v>
      </c>
      <c r="R101" s="2">
        <f t="shared" si="95"/>
        <v>0</v>
      </c>
      <c r="S101" s="2">
        <f t="shared" si="96"/>
        <v>0</v>
      </c>
      <c r="T101" s="2">
        <f t="shared" si="97"/>
        <v>0</v>
      </c>
      <c r="U101" s="2">
        <f t="shared" si="98"/>
        <v>0</v>
      </c>
      <c r="V101" s="2">
        <f t="shared" si="99"/>
        <v>0</v>
      </c>
      <c r="W101" s="2">
        <f t="shared" si="100"/>
        <v>0</v>
      </c>
      <c r="X101" s="2">
        <f t="shared" si="101"/>
        <v>0</v>
      </c>
      <c r="Y101" s="2">
        <f t="shared" si="102"/>
        <v>0</v>
      </c>
      <c r="Z101" s="2"/>
      <c r="AA101" s="2">
        <v>72842451</v>
      </c>
      <c r="AB101" s="2">
        <f t="shared" si="103"/>
        <v>92.02</v>
      </c>
      <c r="AC101" s="2">
        <f t="shared" si="104"/>
        <v>92.02</v>
      </c>
      <c r="AD101" s="2">
        <f t="shared" si="125"/>
        <v>0</v>
      </c>
      <c r="AE101" s="2">
        <f t="shared" si="126"/>
        <v>0</v>
      </c>
      <c r="AF101" s="2">
        <f t="shared" si="126"/>
        <v>0</v>
      </c>
      <c r="AG101" s="2">
        <f t="shared" si="105"/>
        <v>0</v>
      </c>
      <c r="AH101" s="2">
        <f t="shared" si="127"/>
        <v>0</v>
      </c>
      <c r="AI101" s="2">
        <f t="shared" si="127"/>
        <v>0</v>
      </c>
      <c r="AJ101" s="2">
        <f t="shared" si="106"/>
        <v>0</v>
      </c>
      <c r="AK101" s="2">
        <v>92.02</v>
      </c>
      <c r="AL101" s="2">
        <v>92.02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104</v>
      </c>
      <c r="AU101" s="2">
        <v>70</v>
      </c>
      <c r="AV101" s="2">
        <v>1</v>
      </c>
      <c r="AW101" s="2">
        <v>1</v>
      </c>
      <c r="AX101" s="2"/>
      <c r="AY101" s="2"/>
      <c r="AZ101" s="2">
        <v>1</v>
      </c>
      <c r="BA101" s="2">
        <v>1</v>
      </c>
      <c r="BB101" s="2">
        <v>1</v>
      </c>
      <c r="BC101" s="2">
        <v>1</v>
      </c>
      <c r="BD101" s="2" t="s">
        <v>3</v>
      </c>
      <c r="BE101" s="2" t="s">
        <v>3</v>
      </c>
      <c r="BF101" s="2" t="s">
        <v>3</v>
      </c>
      <c r="BG101" s="2" t="s">
        <v>3</v>
      </c>
      <c r="BH101" s="2">
        <v>3</v>
      </c>
      <c r="BI101" s="2">
        <v>1</v>
      </c>
      <c r="BJ101" s="2" t="s">
        <v>173</v>
      </c>
      <c r="BK101" s="2"/>
      <c r="BL101" s="2"/>
      <c r="BM101" s="2">
        <v>92</v>
      </c>
      <c r="BN101" s="2">
        <v>0</v>
      </c>
      <c r="BO101" s="2" t="s">
        <v>3</v>
      </c>
      <c r="BP101" s="2">
        <v>0</v>
      </c>
      <c r="BQ101" s="2">
        <v>30</v>
      </c>
      <c r="BR101" s="2">
        <v>0</v>
      </c>
      <c r="BS101" s="2">
        <v>1</v>
      </c>
      <c r="BT101" s="2">
        <v>1</v>
      </c>
      <c r="BU101" s="2">
        <v>1</v>
      </c>
      <c r="BV101" s="2">
        <v>1</v>
      </c>
      <c r="BW101" s="2">
        <v>1</v>
      </c>
      <c r="BX101" s="2">
        <v>1</v>
      </c>
      <c r="BY101" s="2" t="s">
        <v>3</v>
      </c>
      <c r="BZ101" s="2">
        <v>104</v>
      </c>
      <c r="CA101" s="2">
        <v>70</v>
      </c>
      <c r="CB101" s="2" t="s">
        <v>3</v>
      </c>
      <c r="CC101" s="2"/>
      <c r="CD101" s="2"/>
      <c r="CE101" s="2">
        <v>30</v>
      </c>
      <c r="CF101" s="2">
        <v>0</v>
      </c>
      <c r="CG101" s="2">
        <v>0</v>
      </c>
      <c r="CH101" s="2"/>
      <c r="CI101" s="2"/>
      <c r="CJ101" s="2"/>
      <c r="CK101" s="2"/>
      <c r="CL101" s="2"/>
      <c r="CM101" s="2">
        <v>0</v>
      </c>
      <c r="CN101" s="2" t="s">
        <v>3</v>
      </c>
      <c r="CO101" s="2">
        <v>0</v>
      </c>
      <c r="CP101" s="2">
        <f t="shared" si="107"/>
        <v>1407.91</v>
      </c>
      <c r="CQ101" s="2">
        <f t="shared" si="108"/>
        <v>92.02</v>
      </c>
      <c r="CR101" s="2">
        <f t="shared" si="128"/>
        <v>0</v>
      </c>
      <c r="CS101" s="2">
        <f t="shared" si="109"/>
        <v>0</v>
      </c>
      <c r="CT101" s="2">
        <f t="shared" si="110"/>
        <v>0</v>
      </c>
      <c r="CU101" s="2">
        <f t="shared" si="111"/>
        <v>0</v>
      </c>
      <c r="CV101" s="2">
        <f t="shared" si="112"/>
        <v>0</v>
      </c>
      <c r="CW101" s="2">
        <f t="shared" si="113"/>
        <v>0</v>
      </c>
      <c r="CX101" s="2">
        <f t="shared" si="114"/>
        <v>0</v>
      </c>
      <c r="CY101" s="2">
        <f>((S101*BZ101)/100)</f>
        <v>0</v>
      </c>
      <c r="CZ101" s="2">
        <f>((S101*CA101)/100)</f>
        <v>0</v>
      </c>
      <c r="DA101" s="2"/>
      <c r="DB101" s="2"/>
      <c r="DC101" s="2" t="s">
        <v>3</v>
      </c>
      <c r="DD101" s="2" t="s">
        <v>3</v>
      </c>
      <c r="DE101" s="2" t="s">
        <v>3</v>
      </c>
      <c r="DF101" s="2" t="s">
        <v>3</v>
      </c>
      <c r="DG101" s="2" t="s">
        <v>3</v>
      </c>
      <c r="DH101" s="2" t="s">
        <v>3</v>
      </c>
      <c r="DI101" s="2" t="s">
        <v>3</v>
      </c>
      <c r="DJ101" s="2" t="s">
        <v>3</v>
      </c>
      <c r="DK101" s="2" t="s">
        <v>3</v>
      </c>
      <c r="DL101" s="2" t="s">
        <v>3</v>
      </c>
      <c r="DM101" s="2" t="s">
        <v>3</v>
      </c>
      <c r="DN101" s="2">
        <v>0</v>
      </c>
      <c r="DO101" s="2">
        <v>0</v>
      </c>
      <c r="DP101" s="2">
        <v>1</v>
      </c>
      <c r="DQ101" s="2">
        <v>1</v>
      </c>
      <c r="DR101" s="2"/>
      <c r="DS101" s="2"/>
      <c r="DT101" s="2"/>
      <c r="DU101" s="2">
        <v>1005</v>
      </c>
      <c r="DV101" s="2" t="s">
        <v>59</v>
      </c>
      <c r="DW101" s="2" t="s">
        <v>59</v>
      </c>
      <c r="DX101" s="2">
        <v>1</v>
      </c>
      <c r="DY101" s="2"/>
      <c r="DZ101" s="2" t="s">
        <v>3</v>
      </c>
      <c r="EA101" s="2" t="s">
        <v>3</v>
      </c>
      <c r="EB101" s="2" t="s">
        <v>3</v>
      </c>
      <c r="EC101" s="2" t="s">
        <v>3</v>
      </c>
      <c r="ED101" s="2"/>
      <c r="EE101" s="2">
        <v>71950834</v>
      </c>
      <c r="EF101" s="2">
        <v>30</v>
      </c>
      <c r="EG101" s="2" t="s">
        <v>32</v>
      </c>
      <c r="EH101" s="2">
        <v>0</v>
      </c>
      <c r="EI101" s="2" t="s">
        <v>3</v>
      </c>
      <c r="EJ101" s="2">
        <v>1</v>
      </c>
      <c r="EK101" s="2">
        <v>92</v>
      </c>
      <c r="EL101" s="2" t="s">
        <v>160</v>
      </c>
      <c r="EM101" s="2" t="s">
        <v>161</v>
      </c>
      <c r="EN101" s="2"/>
      <c r="EO101" s="2" t="s">
        <v>3</v>
      </c>
      <c r="EP101" s="2"/>
      <c r="EQ101" s="2">
        <v>1310720</v>
      </c>
      <c r="ER101" s="2">
        <v>92.02</v>
      </c>
      <c r="ES101" s="2">
        <v>92.02</v>
      </c>
      <c r="ET101" s="2">
        <v>0</v>
      </c>
      <c r="EU101" s="2">
        <v>0</v>
      </c>
      <c r="EV101" s="2">
        <v>0</v>
      </c>
      <c r="EW101" s="2">
        <v>0</v>
      </c>
      <c r="EX101" s="2">
        <v>0</v>
      </c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>
        <v>0</v>
      </c>
      <c r="FR101" s="2">
        <f t="shared" si="115"/>
        <v>0</v>
      </c>
      <c r="FS101" s="2">
        <v>0</v>
      </c>
      <c r="FT101" s="2"/>
      <c r="FU101" s="2"/>
      <c r="FV101" s="2"/>
      <c r="FW101" s="2"/>
      <c r="FX101" s="2">
        <v>104</v>
      </c>
      <c r="FY101" s="2">
        <v>70</v>
      </c>
      <c r="FZ101" s="2"/>
      <c r="GA101" s="2" t="s">
        <v>3</v>
      </c>
      <c r="GB101" s="2"/>
      <c r="GC101" s="2"/>
      <c r="GD101" s="2">
        <v>0</v>
      </c>
      <c r="GE101" s="2"/>
      <c r="GF101" s="2">
        <v>-1307507892</v>
      </c>
      <c r="GG101" s="2">
        <v>2</v>
      </c>
      <c r="GH101" s="2">
        <v>1</v>
      </c>
      <c r="GI101" s="2">
        <v>-2</v>
      </c>
      <c r="GJ101" s="2">
        <v>0</v>
      </c>
      <c r="GK101" s="2">
        <f>ROUND(R101*(R12)/100,2)</f>
        <v>0</v>
      </c>
      <c r="GL101" s="2">
        <f t="shared" si="116"/>
        <v>0</v>
      </c>
      <c r="GM101" s="2">
        <f t="shared" si="117"/>
        <v>1407.91</v>
      </c>
      <c r="GN101" s="2">
        <f t="shared" si="118"/>
        <v>1407.91</v>
      </c>
      <c r="GO101" s="2">
        <f t="shared" si="119"/>
        <v>0</v>
      </c>
      <c r="GP101" s="2">
        <f t="shared" si="120"/>
        <v>0</v>
      </c>
      <c r="GQ101" s="2"/>
      <c r="GR101" s="2">
        <v>0</v>
      </c>
      <c r="GS101" s="2">
        <v>3</v>
      </c>
      <c r="GT101" s="2">
        <v>0</v>
      </c>
      <c r="GU101" s="2" t="s">
        <v>3</v>
      </c>
      <c r="GV101" s="2">
        <f t="shared" si="121"/>
        <v>0</v>
      </c>
      <c r="GW101" s="2">
        <v>1</v>
      </c>
      <c r="GX101" s="2">
        <f t="shared" si="122"/>
        <v>0</v>
      </c>
      <c r="GY101" s="2"/>
      <c r="GZ101" s="2"/>
      <c r="HA101" s="2">
        <v>0</v>
      </c>
      <c r="HB101" s="2">
        <v>0</v>
      </c>
      <c r="HC101" s="2">
        <f t="shared" si="123"/>
        <v>0</v>
      </c>
      <c r="HD101" s="2"/>
      <c r="HE101" s="2" t="s">
        <v>3</v>
      </c>
      <c r="HF101" s="2" t="s">
        <v>3</v>
      </c>
      <c r="HG101" s="2"/>
      <c r="HH101" s="2"/>
      <c r="HI101" s="2"/>
      <c r="HJ101" s="2"/>
      <c r="HK101" s="2"/>
      <c r="HL101" s="2"/>
      <c r="HM101" s="2" t="s">
        <v>3</v>
      </c>
      <c r="HN101" s="2" t="s">
        <v>3</v>
      </c>
      <c r="HO101" s="2" t="s">
        <v>3</v>
      </c>
      <c r="HP101" s="2" t="s">
        <v>3</v>
      </c>
      <c r="HQ101" s="2" t="s">
        <v>3</v>
      </c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>
        <v>0</v>
      </c>
      <c r="IL101" s="2"/>
      <c r="IM101" s="2"/>
      <c r="IN101" s="2"/>
      <c r="IO101" s="2"/>
      <c r="IP101" s="2"/>
      <c r="IQ101" s="2"/>
      <c r="IR101" s="2"/>
      <c r="IS101" s="2"/>
      <c r="IT101" s="2"/>
      <c r="IU101" s="2"/>
    </row>
    <row r="102" spans="1:255" x14ac:dyDescent="0.2">
      <c r="A102">
        <v>18</v>
      </c>
      <c r="B102">
        <v>1</v>
      </c>
      <c r="C102">
        <v>81</v>
      </c>
      <c r="E102" t="s">
        <v>170</v>
      </c>
      <c r="F102" t="s">
        <v>171</v>
      </c>
      <c r="G102" t="s">
        <v>172</v>
      </c>
      <c r="H102" t="s">
        <v>59</v>
      </c>
      <c r="I102">
        <f>I96*J102</f>
        <v>15.3</v>
      </c>
      <c r="J102">
        <v>102.00000000000001</v>
      </c>
      <c r="K102">
        <v>102</v>
      </c>
      <c r="O102">
        <f t="shared" si="93"/>
        <v>11896.84</v>
      </c>
      <c r="P102">
        <f t="shared" si="94"/>
        <v>11896.84</v>
      </c>
      <c r="Q102">
        <f t="shared" si="124"/>
        <v>0</v>
      </c>
      <c r="R102">
        <f t="shared" si="95"/>
        <v>0</v>
      </c>
      <c r="S102">
        <f t="shared" si="96"/>
        <v>0</v>
      </c>
      <c r="T102">
        <f t="shared" si="97"/>
        <v>0</v>
      </c>
      <c r="U102">
        <f t="shared" si="98"/>
        <v>0</v>
      </c>
      <c r="V102">
        <f t="shared" si="99"/>
        <v>0</v>
      </c>
      <c r="W102">
        <f t="shared" si="100"/>
        <v>0</v>
      </c>
      <c r="X102">
        <f t="shared" si="101"/>
        <v>0</v>
      </c>
      <c r="Y102">
        <f t="shared" si="102"/>
        <v>0</v>
      </c>
      <c r="AA102">
        <v>72842452</v>
      </c>
      <c r="AB102">
        <f t="shared" si="103"/>
        <v>92.02</v>
      </c>
      <c r="AC102">
        <f t="shared" si="104"/>
        <v>92.02</v>
      </c>
      <c r="AD102">
        <f t="shared" si="125"/>
        <v>0</v>
      </c>
      <c r="AE102">
        <f t="shared" si="126"/>
        <v>0</v>
      </c>
      <c r="AF102">
        <f t="shared" si="126"/>
        <v>0</v>
      </c>
      <c r="AG102">
        <f t="shared" si="105"/>
        <v>0</v>
      </c>
      <c r="AH102">
        <f t="shared" si="127"/>
        <v>0</v>
      </c>
      <c r="AI102">
        <f t="shared" si="127"/>
        <v>0</v>
      </c>
      <c r="AJ102">
        <f t="shared" si="106"/>
        <v>0</v>
      </c>
      <c r="AK102">
        <v>92.02</v>
      </c>
      <c r="AL102">
        <v>92.02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8.4499999999999993</v>
      </c>
      <c r="BD102" t="s">
        <v>3</v>
      </c>
      <c r="BE102" t="s">
        <v>3</v>
      </c>
      <c r="BF102" t="s">
        <v>3</v>
      </c>
      <c r="BG102" t="s">
        <v>3</v>
      </c>
      <c r="BH102">
        <v>3</v>
      </c>
      <c r="BI102">
        <v>1</v>
      </c>
      <c r="BJ102" t="s">
        <v>173</v>
      </c>
      <c r="BM102">
        <v>92</v>
      </c>
      <c r="BN102">
        <v>0</v>
      </c>
      <c r="BO102" t="s">
        <v>171</v>
      </c>
      <c r="BP102">
        <v>1</v>
      </c>
      <c r="BQ102">
        <v>30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0</v>
      </c>
      <c r="CA102">
        <v>0</v>
      </c>
      <c r="CB102" t="s">
        <v>3</v>
      </c>
      <c r="CE102">
        <v>30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 t="shared" si="107"/>
        <v>11896.84</v>
      </c>
      <c r="CQ102">
        <f t="shared" si="108"/>
        <v>777.57</v>
      </c>
      <c r="CR102">
        <f t="shared" si="128"/>
        <v>0</v>
      </c>
      <c r="CS102">
        <f t="shared" si="109"/>
        <v>0</v>
      </c>
      <c r="CT102">
        <f t="shared" si="110"/>
        <v>0</v>
      </c>
      <c r="CU102">
        <f t="shared" si="111"/>
        <v>0</v>
      </c>
      <c r="CV102">
        <f t="shared" si="112"/>
        <v>0</v>
      </c>
      <c r="CW102">
        <f t="shared" si="113"/>
        <v>0</v>
      </c>
      <c r="CX102">
        <f t="shared" si="114"/>
        <v>0</v>
      </c>
      <c r="CY102">
        <f>S102*(BZ102/100)</f>
        <v>0</v>
      </c>
      <c r="CZ102">
        <f>S102*(CA102/100)</f>
        <v>0</v>
      </c>
      <c r="DC102" t="s">
        <v>3</v>
      </c>
      <c r="DD102" t="s">
        <v>3</v>
      </c>
      <c r="DE102" t="s">
        <v>3</v>
      </c>
      <c r="DF102" t="s">
        <v>3</v>
      </c>
      <c r="DG102" t="s">
        <v>3</v>
      </c>
      <c r="DH102" t="s">
        <v>3</v>
      </c>
      <c r="DI102" t="s">
        <v>3</v>
      </c>
      <c r="DJ102" t="s">
        <v>3</v>
      </c>
      <c r="DK102" t="s">
        <v>3</v>
      </c>
      <c r="DL102" t="s">
        <v>3</v>
      </c>
      <c r="DM102" t="s">
        <v>3</v>
      </c>
      <c r="DN102">
        <v>104</v>
      </c>
      <c r="DO102">
        <v>70</v>
      </c>
      <c r="DP102">
        <v>1</v>
      </c>
      <c r="DQ102">
        <v>1</v>
      </c>
      <c r="DU102">
        <v>1005</v>
      </c>
      <c r="DV102" t="s">
        <v>59</v>
      </c>
      <c r="DW102" t="s">
        <v>59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71950834</v>
      </c>
      <c r="EF102">
        <v>30</v>
      </c>
      <c r="EG102" t="s">
        <v>32</v>
      </c>
      <c r="EH102">
        <v>0</v>
      </c>
      <c r="EI102" t="s">
        <v>3</v>
      </c>
      <c r="EJ102">
        <v>1</v>
      </c>
      <c r="EK102">
        <v>92</v>
      </c>
      <c r="EL102" t="s">
        <v>160</v>
      </c>
      <c r="EM102" t="s">
        <v>161</v>
      </c>
      <c r="EO102" t="s">
        <v>3</v>
      </c>
      <c r="EQ102">
        <v>1310720</v>
      </c>
      <c r="ER102">
        <v>92.02</v>
      </c>
      <c r="ES102">
        <v>92.02</v>
      </c>
      <c r="ET102">
        <v>0</v>
      </c>
      <c r="EU102">
        <v>0</v>
      </c>
      <c r="EV102">
        <v>0</v>
      </c>
      <c r="EW102">
        <v>0</v>
      </c>
      <c r="EX102">
        <v>0</v>
      </c>
      <c r="FQ102">
        <v>0</v>
      </c>
      <c r="FR102">
        <f t="shared" si="115"/>
        <v>0</v>
      </c>
      <c r="FS102">
        <v>0</v>
      </c>
      <c r="FX102">
        <v>104</v>
      </c>
      <c r="FY102">
        <v>70</v>
      </c>
      <c r="GA102" t="s">
        <v>3</v>
      </c>
      <c r="GD102">
        <v>0</v>
      </c>
      <c r="GF102">
        <v>-1307507892</v>
      </c>
      <c r="GG102">
        <v>2</v>
      </c>
      <c r="GH102">
        <v>1</v>
      </c>
      <c r="GI102">
        <v>2</v>
      </c>
      <c r="GJ102">
        <v>0</v>
      </c>
      <c r="GK102">
        <f>ROUND(R102*(S12)/100,2)</f>
        <v>0</v>
      </c>
      <c r="GL102">
        <f t="shared" si="116"/>
        <v>0</v>
      </c>
      <c r="GM102">
        <f t="shared" si="117"/>
        <v>11896.84</v>
      </c>
      <c r="GN102">
        <f t="shared" si="118"/>
        <v>11896.84</v>
      </c>
      <c r="GO102">
        <f t="shared" si="119"/>
        <v>0</v>
      </c>
      <c r="GP102">
        <f t="shared" si="120"/>
        <v>0</v>
      </c>
      <c r="GR102">
        <v>0</v>
      </c>
      <c r="GS102">
        <v>3</v>
      </c>
      <c r="GT102">
        <v>0</v>
      </c>
      <c r="GU102" t="s">
        <v>3</v>
      </c>
      <c r="GV102">
        <f t="shared" si="121"/>
        <v>0</v>
      </c>
      <c r="GW102">
        <v>1</v>
      </c>
      <c r="GX102">
        <f t="shared" si="122"/>
        <v>0</v>
      </c>
      <c r="HA102">
        <v>0</v>
      </c>
      <c r="HB102">
        <v>0</v>
      </c>
      <c r="HC102">
        <f t="shared" si="123"/>
        <v>0</v>
      </c>
      <c r="HE102" t="s">
        <v>3</v>
      </c>
      <c r="HF102" t="s">
        <v>3</v>
      </c>
      <c r="HM102" t="s">
        <v>3</v>
      </c>
      <c r="HN102" t="s">
        <v>3</v>
      </c>
      <c r="HO102" t="s">
        <v>3</v>
      </c>
      <c r="HP102" t="s">
        <v>3</v>
      </c>
      <c r="HQ102" t="s">
        <v>3</v>
      </c>
      <c r="IK102">
        <v>0</v>
      </c>
    </row>
    <row r="103" spans="1:255" x14ac:dyDescent="0.2">
      <c r="A103" s="2">
        <v>17</v>
      </c>
      <c r="B103" s="2">
        <v>1</v>
      </c>
      <c r="C103" s="2">
        <f>ROW(SmtRes!A93)</f>
        <v>93</v>
      </c>
      <c r="D103" s="2">
        <f>ROW(EtalonRes!A93)</f>
        <v>93</v>
      </c>
      <c r="E103" s="2" t="s">
        <v>174</v>
      </c>
      <c r="F103" s="2" t="s">
        <v>175</v>
      </c>
      <c r="G103" s="2" t="s">
        <v>176</v>
      </c>
      <c r="H103" s="2" t="s">
        <v>177</v>
      </c>
      <c r="I103" s="2">
        <f>ROUND(135/100,9)</f>
        <v>1.35</v>
      </c>
      <c r="J103" s="2">
        <v>0</v>
      </c>
      <c r="K103" s="2">
        <f>ROUND(135/100,9)</f>
        <v>1.35</v>
      </c>
      <c r="L103" s="2"/>
      <c r="M103" s="2"/>
      <c r="N103" s="2"/>
      <c r="O103" s="2">
        <f t="shared" si="93"/>
        <v>734.78</v>
      </c>
      <c r="P103" s="2">
        <f t="shared" si="94"/>
        <v>34.07</v>
      </c>
      <c r="Q103" s="2">
        <f>(ROUND((ROUND((((ET103*1.25))*AV103*I103),2)*BB103),2)+ROUND((ROUND(((AE103-((EU103*1.25)))*AV103*I103),2)*BS103),2))</f>
        <v>92.95</v>
      </c>
      <c r="R103" s="2">
        <f t="shared" si="95"/>
        <v>10.43</v>
      </c>
      <c r="S103" s="2">
        <f t="shared" si="96"/>
        <v>607.76</v>
      </c>
      <c r="T103" s="2">
        <f t="shared" si="97"/>
        <v>0</v>
      </c>
      <c r="U103" s="2">
        <f t="shared" si="98"/>
        <v>51.263550000000002</v>
      </c>
      <c r="V103" s="2">
        <f t="shared" si="99"/>
        <v>0</v>
      </c>
      <c r="W103" s="2">
        <f t="shared" si="100"/>
        <v>0</v>
      </c>
      <c r="X103" s="2">
        <f t="shared" si="101"/>
        <v>632.07000000000005</v>
      </c>
      <c r="Y103" s="2">
        <f t="shared" si="102"/>
        <v>425.43</v>
      </c>
      <c r="Z103" s="2"/>
      <c r="AA103" s="2">
        <v>72842451</v>
      </c>
      <c r="AB103" s="2">
        <f t="shared" si="103"/>
        <v>544.28049999999996</v>
      </c>
      <c r="AC103" s="2">
        <f t="shared" si="104"/>
        <v>25.24</v>
      </c>
      <c r="AD103" s="2">
        <f>ROUND(((((ET103*1.25))-((EU103*1.25)))+AE103),6)</f>
        <v>68.849999999999994</v>
      </c>
      <c r="AE103" s="2">
        <f>ROUND(((EU103*1.25)),6)</f>
        <v>7.7249999999999996</v>
      </c>
      <c r="AF103" s="2">
        <f>ROUND(((EV103*1.15)),6)</f>
        <v>450.19049999999999</v>
      </c>
      <c r="AG103" s="2">
        <f t="shared" si="105"/>
        <v>0</v>
      </c>
      <c r="AH103" s="2">
        <f>((EW103*1.15))</f>
        <v>37.972999999999999</v>
      </c>
      <c r="AI103" s="2">
        <f>((EX103*1.25))</f>
        <v>0</v>
      </c>
      <c r="AJ103" s="2">
        <f t="shared" si="106"/>
        <v>0</v>
      </c>
      <c r="AK103" s="2">
        <v>471.79</v>
      </c>
      <c r="AL103" s="2">
        <v>25.24</v>
      </c>
      <c r="AM103" s="2">
        <v>55.08</v>
      </c>
      <c r="AN103" s="2">
        <v>6.18</v>
      </c>
      <c r="AO103" s="2">
        <v>391.47</v>
      </c>
      <c r="AP103" s="2">
        <v>0</v>
      </c>
      <c r="AQ103" s="2">
        <v>33.020000000000003</v>
      </c>
      <c r="AR103" s="2">
        <v>0</v>
      </c>
      <c r="AS103" s="2">
        <v>0</v>
      </c>
      <c r="AT103" s="2">
        <v>104</v>
      </c>
      <c r="AU103" s="2">
        <v>70</v>
      </c>
      <c r="AV103" s="2">
        <v>1</v>
      </c>
      <c r="AW103" s="2">
        <v>1</v>
      </c>
      <c r="AX103" s="2"/>
      <c r="AY103" s="2"/>
      <c r="AZ103" s="2">
        <v>1</v>
      </c>
      <c r="BA103" s="2">
        <v>1</v>
      </c>
      <c r="BB103" s="2">
        <v>1</v>
      </c>
      <c r="BC103" s="2">
        <v>1</v>
      </c>
      <c r="BD103" s="2" t="s">
        <v>3</v>
      </c>
      <c r="BE103" s="2" t="s">
        <v>3</v>
      </c>
      <c r="BF103" s="2" t="s">
        <v>3</v>
      </c>
      <c r="BG103" s="2" t="s">
        <v>3</v>
      </c>
      <c r="BH103" s="2">
        <v>0</v>
      </c>
      <c r="BI103" s="2">
        <v>1</v>
      </c>
      <c r="BJ103" s="2" t="s">
        <v>178</v>
      </c>
      <c r="BK103" s="2"/>
      <c r="BL103" s="2"/>
      <c r="BM103" s="2">
        <v>1365</v>
      </c>
      <c r="BN103" s="2">
        <v>0</v>
      </c>
      <c r="BO103" s="2" t="s">
        <v>3</v>
      </c>
      <c r="BP103" s="2">
        <v>0</v>
      </c>
      <c r="BQ103" s="2">
        <v>30</v>
      </c>
      <c r="BR103" s="2">
        <v>0</v>
      </c>
      <c r="BS103" s="2">
        <v>1</v>
      </c>
      <c r="BT103" s="2">
        <v>1</v>
      </c>
      <c r="BU103" s="2">
        <v>1</v>
      </c>
      <c r="BV103" s="2">
        <v>1</v>
      </c>
      <c r="BW103" s="2">
        <v>1</v>
      </c>
      <c r="BX103" s="2">
        <v>1</v>
      </c>
      <c r="BY103" s="2" t="s">
        <v>3</v>
      </c>
      <c r="BZ103" s="2">
        <v>104</v>
      </c>
      <c r="CA103" s="2">
        <v>70</v>
      </c>
      <c r="CB103" s="2" t="s">
        <v>3</v>
      </c>
      <c r="CC103" s="2"/>
      <c r="CD103" s="2"/>
      <c r="CE103" s="2">
        <v>30</v>
      </c>
      <c r="CF103" s="2">
        <v>0</v>
      </c>
      <c r="CG103" s="2">
        <v>0</v>
      </c>
      <c r="CH103" s="2"/>
      <c r="CI103" s="2"/>
      <c r="CJ103" s="2"/>
      <c r="CK103" s="2"/>
      <c r="CL103" s="2"/>
      <c r="CM103" s="2">
        <v>0</v>
      </c>
      <c r="CN103" s="2" t="s">
        <v>3</v>
      </c>
      <c r="CO103" s="2">
        <v>0</v>
      </c>
      <c r="CP103" s="2">
        <f t="shared" si="107"/>
        <v>734.78</v>
      </c>
      <c r="CQ103" s="2">
        <f t="shared" si="108"/>
        <v>25.24</v>
      </c>
      <c r="CR103" s="2">
        <f>(ROUND((ROUND((((ET103*1.25))*AV103*1),2)*BB103),2)+ROUND((ROUND(((AE103-((EU103*1.25)))*AV103*1),2)*BS103),2))</f>
        <v>68.849999999999994</v>
      </c>
      <c r="CS103" s="2">
        <f t="shared" si="109"/>
        <v>7.73</v>
      </c>
      <c r="CT103" s="2">
        <f t="shared" si="110"/>
        <v>450.19</v>
      </c>
      <c r="CU103" s="2">
        <f t="shared" si="111"/>
        <v>0</v>
      </c>
      <c r="CV103" s="2">
        <f t="shared" si="112"/>
        <v>37.972999999999999</v>
      </c>
      <c r="CW103" s="2">
        <f t="shared" si="113"/>
        <v>0</v>
      </c>
      <c r="CX103" s="2">
        <f t="shared" si="114"/>
        <v>0</v>
      </c>
      <c r="CY103" s="2">
        <f>((S103*BZ103)/100)</f>
        <v>632.07040000000006</v>
      </c>
      <c r="CZ103" s="2">
        <f>((S103*CA103)/100)</f>
        <v>425.43199999999996</v>
      </c>
      <c r="DA103" s="2"/>
      <c r="DB103" s="2"/>
      <c r="DC103" s="2" t="s">
        <v>3</v>
      </c>
      <c r="DD103" s="2" t="s">
        <v>3</v>
      </c>
      <c r="DE103" s="2" t="s">
        <v>15</v>
      </c>
      <c r="DF103" s="2" t="s">
        <v>15</v>
      </c>
      <c r="DG103" s="2" t="s">
        <v>16</v>
      </c>
      <c r="DH103" s="2" t="s">
        <v>3</v>
      </c>
      <c r="DI103" s="2" t="s">
        <v>16</v>
      </c>
      <c r="DJ103" s="2" t="s">
        <v>15</v>
      </c>
      <c r="DK103" s="2" t="s">
        <v>3</v>
      </c>
      <c r="DL103" s="2" t="s">
        <v>3</v>
      </c>
      <c r="DM103" s="2" t="s">
        <v>3</v>
      </c>
      <c r="DN103" s="2">
        <v>0</v>
      </c>
      <c r="DO103" s="2">
        <v>0</v>
      </c>
      <c r="DP103" s="2">
        <v>1</v>
      </c>
      <c r="DQ103" s="2">
        <v>1</v>
      </c>
      <c r="DR103" s="2"/>
      <c r="DS103" s="2"/>
      <c r="DT103" s="2"/>
      <c r="DU103" s="2">
        <v>1013</v>
      </c>
      <c r="DV103" s="2" t="s">
        <v>177</v>
      </c>
      <c r="DW103" s="2" t="s">
        <v>177</v>
      </c>
      <c r="DX103" s="2">
        <v>1</v>
      </c>
      <c r="DY103" s="2"/>
      <c r="DZ103" s="2" t="s">
        <v>3</v>
      </c>
      <c r="EA103" s="2" t="s">
        <v>3</v>
      </c>
      <c r="EB103" s="2" t="s">
        <v>3</v>
      </c>
      <c r="EC103" s="2" t="s">
        <v>3</v>
      </c>
      <c r="ED103" s="2"/>
      <c r="EE103" s="2">
        <v>71952107</v>
      </c>
      <c r="EF103" s="2">
        <v>30</v>
      </c>
      <c r="EG103" s="2" t="s">
        <v>32</v>
      </c>
      <c r="EH103" s="2">
        <v>0</v>
      </c>
      <c r="EI103" s="2" t="s">
        <v>3</v>
      </c>
      <c r="EJ103" s="2">
        <v>1</v>
      </c>
      <c r="EK103" s="2">
        <v>1365</v>
      </c>
      <c r="EL103" s="2" t="s">
        <v>179</v>
      </c>
      <c r="EM103" s="2" t="s">
        <v>180</v>
      </c>
      <c r="EN103" s="2"/>
      <c r="EO103" s="2" t="s">
        <v>3</v>
      </c>
      <c r="EP103" s="2"/>
      <c r="EQ103" s="2">
        <v>2097152</v>
      </c>
      <c r="ER103" s="2">
        <v>471.79</v>
      </c>
      <c r="ES103" s="2">
        <v>25.24</v>
      </c>
      <c r="ET103" s="2">
        <v>55.08</v>
      </c>
      <c r="EU103" s="2">
        <v>6.18</v>
      </c>
      <c r="EV103" s="2">
        <v>391.47</v>
      </c>
      <c r="EW103" s="2">
        <v>33.020000000000003</v>
      </c>
      <c r="EX103" s="2">
        <v>0</v>
      </c>
      <c r="EY103" s="2">
        <v>0</v>
      </c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>
        <v>0</v>
      </c>
      <c r="FR103" s="2">
        <f t="shared" si="115"/>
        <v>0</v>
      </c>
      <c r="FS103" s="2">
        <v>0</v>
      </c>
      <c r="FT103" s="2"/>
      <c r="FU103" s="2"/>
      <c r="FV103" s="2"/>
      <c r="FW103" s="2"/>
      <c r="FX103" s="2">
        <v>104</v>
      </c>
      <c r="FY103" s="2">
        <v>70</v>
      </c>
      <c r="FZ103" s="2"/>
      <c r="GA103" s="2" t="s">
        <v>3</v>
      </c>
      <c r="GB103" s="2"/>
      <c r="GC103" s="2"/>
      <c r="GD103" s="2">
        <v>0</v>
      </c>
      <c r="GE103" s="2"/>
      <c r="GF103" s="2">
        <v>2116842924</v>
      </c>
      <c r="GG103" s="2">
        <v>2</v>
      </c>
      <c r="GH103" s="2">
        <v>1</v>
      </c>
      <c r="GI103" s="2">
        <v>-2</v>
      </c>
      <c r="GJ103" s="2">
        <v>0</v>
      </c>
      <c r="GK103" s="2">
        <f>ROUND(R103*(R12)/100,2)</f>
        <v>18.25</v>
      </c>
      <c r="GL103" s="2">
        <f t="shared" si="116"/>
        <v>0</v>
      </c>
      <c r="GM103" s="2">
        <f t="shared" si="117"/>
        <v>1810.53</v>
      </c>
      <c r="GN103" s="2">
        <f t="shared" si="118"/>
        <v>1810.53</v>
      </c>
      <c r="GO103" s="2">
        <f t="shared" si="119"/>
        <v>0</v>
      </c>
      <c r="GP103" s="2">
        <f t="shared" si="120"/>
        <v>0</v>
      </c>
      <c r="GQ103" s="2"/>
      <c r="GR103" s="2">
        <v>0</v>
      </c>
      <c r="GS103" s="2">
        <v>3</v>
      </c>
      <c r="GT103" s="2">
        <v>0</v>
      </c>
      <c r="GU103" s="2" t="s">
        <v>3</v>
      </c>
      <c r="GV103" s="2">
        <f t="shared" si="121"/>
        <v>0</v>
      </c>
      <c r="GW103" s="2">
        <v>1</v>
      </c>
      <c r="GX103" s="2">
        <f t="shared" si="122"/>
        <v>0</v>
      </c>
      <c r="GY103" s="2"/>
      <c r="GZ103" s="2"/>
      <c r="HA103" s="2">
        <v>0</v>
      </c>
      <c r="HB103" s="2">
        <v>0</v>
      </c>
      <c r="HC103" s="2">
        <f t="shared" si="123"/>
        <v>0</v>
      </c>
      <c r="HD103" s="2"/>
      <c r="HE103" s="2" t="s">
        <v>3</v>
      </c>
      <c r="HF103" s="2" t="s">
        <v>3</v>
      </c>
      <c r="HG103" s="2"/>
      <c r="HH103" s="2"/>
      <c r="HI103" s="2"/>
      <c r="HJ103" s="2"/>
      <c r="HK103" s="2"/>
      <c r="HL103" s="2"/>
      <c r="HM103" s="2" t="s">
        <v>3</v>
      </c>
      <c r="HN103" s="2" t="s">
        <v>3</v>
      </c>
      <c r="HO103" s="2" t="s">
        <v>3</v>
      </c>
      <c r="HP103" s="2" t="s">
        <v>3</v>
      </c>
      <c r="HQ103" s="2" t="s">
        <v>3</v>
      </c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>
        <v>0</v>
      </c>
      <c r="IL103" s="2"/>
      <c r="IM103" s="2"/>
      <c r="IN103" s="2"/>
      <c r="IO103" s="2"/>
      <c r="IP103" s="2"/>
      <c r="IQ103" s="2"/>
      <c r="IR103" s="2"/>
      <c r="IS103" s="2"/>
      <c r="IT103" s="2"/>
      <c r="IU103" s="2"/>
    </row>
    <row r="104" spans="1:255" x14ac:dyDescent="0.2">
      <c r="A104">
        <v>17</v>
      </c>
      <c r="B104">
        <v>1</v>
      </c>
      <c r="C104">
        <f>ROW(SmtRes!A102)</f>
        <v>102</v>
      </c>
      <c r="D104">
        <f>ROW(EtalonRes!A102)</f>
        <v>102</v>
      </c>
      <c r="E104" t="s">
        <v>174</v>
      </c>
      <c r="F104" t="s">
        <v>175</v>
      </c>
      <c r="G104" t="s">
        <v>176</v>
      </c>
      <c r="H104" t="s">
        <v>177</v>
      </c>
      <c r="I104">
        <f>ROUND(135/100,9)</f>
        <v>1.35</v>
      </c>
      <c r="J104">
        <v>0</v>
      </c>
      <c r="K104">
        <f>ROUND(135/100,9)</f>
        <v>1.35</v>
      </c>
      <c r="O104">
        <f t="shared" si="93"/>
        <v>22201.16</v>
      </c>
      <c r="P104">
        <f t="shared" si="94"/>
        <v>127.76</v>
      </c>
      <c r="Q104">
        <f>(ROUND((ROUND((((ET104*1.25))*AV104*I104),2)*BB104),2)+ROUND((ROUND(((AE104-((EU104*1.25)))*AV104*I104),2)*BS104),2))</f>
        <v>1099.5999999999999</v>
      </c>
      <c r="R104">
        <f t="shared" si="95"/>
        <v>359.94</v>
      </c>
      <c r="S104">
        <f t="shared" si="96"/>
        <v>20973.8</v>
      </c>
      <c r="T104">
        <f t="shared" si="97"/>
        <v>0</v>
      </c>
      <c r="U104">
        <f t="shared" si="98"/>
        <v>51.263550000000002</v>
      </c>
      <c r="V104">
        <f t="shared" si="99"/>
        <v>0</v>
      </c>
      <c r="W104">
        <f t="shared" si="100"/>
        <v>0</v>
      </c>
      <c r="X104">
        <f t="shared" si="101"/>
        <v>18247.21</v>
      </c>
      <c r="Y104">
        <f t="shared" si="102"/>
        <v>8599.26</v>
      </c>
      <c r="AA104">
        <v>72842452</v>
      </c>
      <c r="AB104">
        <f t="shared" si="103"/>
        <v>544.28049999999996</v>
      </c>
      <c r="AC104">
        <f t="shared" si="104"/>
        <v>25.24</v>
      </c>
      <c r="AD104">
        <f>ROUND(((((ET104*1.25))-((EU104*1.25)))+AE104),6)</f>
        <v>68.849999999999994</v>
      </c>
      <c r="AE104">
        <f>ROUND(((EU104*1.25)),6)</f>
        <v>7.7249999999999996</v>
      </c>
      <c r="AF104">
        <f>ROUND(((EV104*1.15)),6)</f>
        <v>450.19049999999999</v>
      </c>
      <c r="AG104">
        <f t="shared" si="105"/>
        <v>0</v>
      </c>
      <c r="AH104">
        <f>((EW104*1.15))</f>
        <v>37.972999999999999</v>
      </c>
      <c r="AI104">
        <f>((EX104*1.25))</f>
        <v>0</v>
      </c>
      <c r="AJ104">
        <f t="shared" si="106"/>
        <v>0</v>
      </c>
      <c r="AK104">
        <v>471.79</v>
      </c>
      <c r="AL104">
        <v>25.24</v>
      </c>
      <c r="AM104">
        <v>55.08</v>
      </c>
      <c r="AN104">
        <v>6.18</v>
      </c>
      <c r="AO104">
        <v>391.47</v>
      </c>
      <c r="AP104">
        <v>0</v>
      </c>
      <c r="AQ104">
        <v>33.020000000000003</v>
      </c>
      <c r="AR104">
        <v>0</v>
      </c>
      <c r="AS104">
        <v>0</v>
      </c>
      <c r="AT104">
        <v>87</v>
      </c>
      <c r="AU104">
        <v>41</v>
      </c>
      <c r="AV104">
        <v>1</v>
      </c>
      <c r="AW104">
        <v>1</v>
      </c>
      <c r="AZ104">
        <v>1</v>
      </c>
      <c r="BA104">
        <v>34.51</v>
      </c>
      <c r="BB104">
        <v>11.83</v>
      </c>
      <c r="BC104">
        <v>3.75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1</v>
      </c>
      <c r="BJ104" t="s">
        <v>178</v>
      </c>
      <c r="BM104">
        <v>1365</v>
      </c>
      <c r="BN104">
        <v>0</v>
      </c>
      <c r="BO104" t="s">
        <v>175</v>
      </c>
      <c r="BP104">
        <v>1</v>
      </c>
      <c r="BQ104">
        <v>30</v>
      </c>
      <c r="BR104">
        <v>0</v>
      </c>
      <c r="BS104">
        <v>34.51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87</v>
      </c>
      <c r="CA104">
        <v>41</v>
      </c>
      <c r="CB104" t="s">
        <v>3</v>
      </c>
      <c r="CE104">
        <v>30</v>
      </c>
      <c r="CF104">
        <v>0</v>
      </c>
      <c r="CG104">
        <v>0</v>
      </c>
      <c r="CM104">
        <v>0</v>
      </c>
      <c r="CN104" t="s">
        <v>3</v>
      </c>
      <c r="CO104">
        <v>0</v>
      </c>
      <c r="CP104">
        <f t="shared" si="107"/>
        <v>22201.16</v>
      </c>
      <c r="CQ104">
        <f t="shared" si="108"/>
        <v>94.65</v>
      </c>
      <c r="CR104">
        <f>(ROUND((ROUND((((ET104*1.25))*AV104*1),2)*BB104),2)+ROUND((ROUND(((AE104-((EU104*1.25)))*AV104*1),2)*BS104),2))</f>
        <v>814.5</v>
      </c>
      <c r="CS104">
        <f t="shared" si="109"/>
        <v>266.76</v>
      </c>
      <c r="CT104">
        <f t="shared" si="110"/>
        <v>15536.06</v>
      </c>
      <c r="CU104">
        <f t="shared" si="111"/>
        <v>0</v>
      </c>
      <c r="CV104">
        <f t="shared" si="112"/>
        <v>37.972999999999999</v>
      </c>
      <c r="CW104">
        <f t="shared" si="113"/>
        <v>0</v>
      </c>
      <c r="CX104">
        <f t="shared" si="114"/>
        <v>0</v>
      </c>
      <c r="CY104">
        <f>S104*(BZ104/100)</f>
        <v>18247.205999999998</v>
      </c>
      <c r="CZ104">
        <f>S104*(CA104/100)</f>
        <v>8599.2579999999998</v>
      </c>
      <c r="DC104" t="s">
        <v>3</v>
      </c>
      <c r="DD104" t="s">
        <v>3</v>
      </c>
      <c r="DE104" t="s">
        <v>15</v>
      </c>
      <c r="DF104" t="s">
        <v>15</v>
      </c>
      <c r="DG104" t="s">
        <v>16</v>
      </c>
      <c r="DH104" t="s">
        <v>3</v>
      </c>
      <c r="DI104" t="s">
        <v>16</v>
      </c>
      <c r="DJ104" t="s">
        <v>15</v>
      </c>
      <c r="DK104" t="s">
        <v>3</v>
      </c>
      <c r="DL104" t="s">
        <v>3</v>
      </c>
      <c r="DM104" t="s">
        <v>3</v>
      </c>
      <c r="DN104">
        <v>104</v>
      </c>
      <c r="DO104">
        <v>70</v>
      </c>
      <c r="DP104">
        <v>1</v>
      </c>
      <c r="DQ104">
        <v>1</v>
      </c>
      <c r="DU104">
        <v>1013</v>
      </c>
      <c r="DV104" t="s">
        <v>177</v>
      </c>
      <c r="DW104" t="s">
        <v>177</v>
      </c>
      <c r="DX104">
        <v>1</v>
      </c>
      <c r="DZ104" t="s">
        <v>3</v>
      </c>
      <c r="EA104" t="s">
        <v>3</v>
      </c>
      <c r="EB104" t="s">
        <v>3</v>
      </c>
      <c r="EC104" t="s">
        <v>3</v>
      </c>
      <c r="EE104">
        <v>71952107</v>
      </c>
      <c r="EF104">
        <v>30</v>
      </c>
      <c r="EG104" t="s">
        <v>32</v>
      </c>
      <c r="EH104">
        <v>0</v>
      </c>
      <c r="EI104" t="s">
        <v>3</v>
      </c>
      <c r="EJ104">
        <v>1</v>
      </c>
      <c r="EK104">
        <v>1365</v>
      </c>
      <c r="EL104" t="s">
        <v>179</v>
      </c>
      <c r="EM104" t="s">
        <v>180</v>
      </c>
      <c r="EO104" t="s">
        <v>3</v>
      </c>
      <c r="EQ104">
        <v>2097152</v>
      </c>
      <c r="ER104">
        <v>471.79</v>
      </c>
      <c r="ES104">
        <v>25.24</v>
      </c>
      <c r="ET104">
        <v>55.08</v>
      </c>
      <c r="EU104">
        <v>6.18</v>
      </c>
      <c r="EV104">
        <v>391.47</v>
      </c>
      <c r="EW104">
        <v>33.020000000000003</v>
      </c>
      <c r="EX104">
        <v>0</v>
      </c>
      <c r="EY104">
        <v>0</v>
      </c>
      <c r="FQ104">
        <v>0</v>
      </c>
      <c r="FR104">
        <f t="shared" si="115"/>
        <v>0</v>
      </c>
      <c r="FS104">
        <v>0</v>
      </c>
      <c r="FX104">
        <v>104</v>
      </c>
      <c r="FY104">
        <v>70</v>
      </c>
      <c r="GA104" t="s">
        <v>3</v>
      </c>
      <c r="GD104">
        <v>0</v>
      </c>
      <c r="GF104">
        <v>2116842924</v>
      </c>
      <c r="GG104">
        <v>2</v>
      </c>
      <c r="GH104">
        <v>1</v>
      </c>
      <c r="GI104">
        <v>2</v>
      </c>
      <c r="GJ104">
        <v>0</v>
      </c>
      <c r="GK104">
        <f>ROUND(R104*(S12)/100,2)</f>
        <v>575.9</v>
      </c>
      <c r="GL104">
        <f t="shared" si="116"/>
        <v>0</v>
      </c>
      <c r="GM104">
        <f t="shared" si="117"/>
        <v>49623.53</v>
      </c>
      <c r="GN104">
        <f t="shared" si="118"/>
        <v>49623.53</v>
      </c>
      <c r="GO104">
        <f t="shared" si="119"/>
        <v>0</v>
      </c>
      <c r="GP104">
        <f t="shared" si="120"/>
        <v>0</v>
      </c>
      <c r="GR104">
        <v>0</v>
      </c>
      <c r="GS104">
        <v>3</v>
      </c>
      <c r="GT104">
        <v>0</v>
      </c>
      <c r="GU104" t="s">
        <v>3</v>
      </c>
      <c r="GV104">
        <f t="shared" si="121"/>
        <v>0</v>
      </c>
      <c r="GW104">
        <v>1</v>
      </c>
      <c r="GX104">
        <f t="shared" si="122"/>
        <v>0</v>
      </c>
      <c r="HA104">
        <v>0</v>
      </c>
      <c r="HB104">
        <v>0</v>
      </c>
      <c r="HC104">
        <f t="shared" si="123"/>
        <v>0</v>
      </c>
      <c r="HE104" t="s">
        <v>3</v>
      </c>
      <c r="HF104" t="s">
        <v>3</v>
      </c>
      <c r="HM104" t="s">
        <v>3</v>
      </c>
      <c r="HN104" t="s">
        <v>3</v>
      </c>
      <c r="HO104" t="s">
        <v>3</v>
      </c>
      <c r="HP104" t="s">
        <v>3</v>
      </c>
      <c r="HQ104" t="s">
        <v>3</v>
      </c>
      <c r="IK104">
        <v>0</v>
      </c>
    </row>
    <row r="105" spans="1:255" x14ac:dyDescent="0.2">
      <c r="A105" s="2">
        <v>18</v>
      </c>
      <c r="B105" s="2">
        <v>1</v>
      </c>
      <c r="C105" s="2">
        <v>92</v>
      </c>
      <c r="D105" s="2"/>
      <c r="E105" s="2" t="s">
        <v>181</v>
      </c>
      <c r="F105" s="2" t="s">
        <v>182</v>
      </c>
      <c r="G105" s="2" t="s">
        <v>183</v>
      </c>
      <c r="H105" s="2" t="s">
        <v>70</v>
      </c>
      <c r="I105" s="2">
        <f>I103*J105</f>
        <v>27</v>
      </c>
      <c r="J105" s="2">
        <v>20</v>
      </c>
      <c r="K105" s="2">
        <v>20</v>
      </c>
      <c r="L105" s="2"/>
      <c r="M105" s="2"/>
      <c r="N105" s="2"/>
      <c r="O105" s="2">
        <f t="shared" si="93"/>
        <v>476.82</v>
      </c>
      <c r="P105" s="2">
        <f t="shared" si="94"/>
        <v>476.82</v>
      </c>
      <c r="Q105" s="2">
        <f>(ROUND((ROUND(((ET105)*AV105*I105),2)*BB105),2)+ROUND((ROUND(((AE105-(EU105))*AV105*I105),2)*BS105),2))</f>
        <v>0</v>
      </c>
      <c r="R105" s="2">
        <f t="shared" si="95"/>
        <v>0</v>
      </c>
      <c r="S105" s="2">
        <f t="shared" si="96"/>
        <v>0</v>
      </c>
      <c r="T105" s="2">
        <f t="shared" si="97"/>
        <v>0</v>
      </c>
      <c r="U105" s="2">
        <f t="shared" si="98"/>
        <v>0</v>
      </c>
      <c r="V105" s="2">
        <f t="shared" si="99"/>
        <v>0</v>
      </c>
      <c r="W105" s="2">
        <f t="shared" si="100"/>
        <v>0</v>
      </c>
      <c r="X105" s="2">
        <f t="shared" si="101"/>
        <v>0</v>
      </c>
      <c r="Y105" s="2">
        <f t="shared" si="102"/>
        <v>0</v>
      </c>
      <c r="Z105" s="2"/>
      <c r="AA105" s="2">
        <v>72842451</v>
      </c>
      <c r="AB105" s="2">
        <f t="shared" si="103"/>
        <v>17.66</v>
      </c>
      <c r="AC105" s="2">
        <f t="shared" si="104"/>
        <v>17.66</v>
      </c>
      <c r="AD105" s="2">
        <f>ROUND((((ET105)-(EU105))+AE105),6)</f>
        <v>0</v>
      </c>
      <c r="AE105" s="2">
        <f t="shared" ref="AE105:AF108" si="129">ROUND((EU105),6)</f>
        <v>0</v>
      </c>
      <c r="AF105" s="2">
        <f t="shared" si="129"/>
        <v>0</v>
      </c>
      <c r="AG105" s="2">
        <f t="shared" si="105"/>
        <v>0</v>
      </c>
      <c r="AH105" s="2">
        <f t="shared" ref="AH105:AI108" si="130">(EW105)</f>
        <v>0</v>
      </c>
      <c r="AI105" s="2">
        <f t="shared" si="130"/>
        <v>0</v>
      </c>
      <c r="AJ105" s="2">
        <f t="shared" si="106"/>
        <v>0</v>
      </c>
      <c r="AK105" s="2">
        <v>17.66</v>
      </c>
      <c r="AL105" s="2">
        <v>17.66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104</v>
      </c>
      <c r="AU105" s="2">
        <v>70</v>
      </c>
      <c r="AV105" s="2">
        <v>1</v>
      </c>
      <c r="AW105" s="2">
        <v>1</v>
      </c>
      <c r="AX105" s="2"/>
      <c r="AY105" s="2"/>
      <c r="AZ105" s="2">
        <v>1</v>
      </c>
      <c r="BA105" s="2">
        <v>1</v>
      </c>
      <c r="BB105" s="2">
        <v>1</v>
      </c>
      <c r="BC105" s="2">
        <v>1</v>
      </c>
      <c r="BD105" s="2" t="s">
        <v>3</v>
      </c>
      <c r="BE105" s="2" t="s">
        <v>3</v>
      </c>
      <c r="BF105" s="2" t="s">
        <v>3</v>
      </c>
      <c r="BG105" s="2" t="s">
        <v>3</v>
      </c>
      <c r="BH105" s="2">
        <v>3</v>
      </c>
      <c r="BI105" s="2">
        <v>1</v>
      </c>
      <c r="BJ105" s="2" t="s">
        <v>184</v>
      </c>
      <c r="BK105" s="2"/>
      <c r="BL105" s="2"/>
      <c r="BM105" s="2">
        <v>1365</v>
      </c>
      <c r="BN105" s="2">
        <v>0</v>
      </c>
      <c r="BO105" s="2" t="s">
        <v>3</v>
      </c>
      <c r="BP105" s="2">
        <v>0</v>
      </c>
      <c r="BQ105" s="2">
        <v>30</v>
      </c>
      <c r="BR105" s="2">
        <v>0</v>
      </c>
      <c r="BS105" s="2">
        <v>1</v>
      </c>
      <c r="BT105" s="2">
        <v>1</v>
      </c>
      <c r="BU105" s="2">
        <v>1</v>
      </c>
      <c r="BV105" s="2">
        <v>1</v>
      </c>
      <c r="BW105" s="2">
        <v>1</v>
      </c>
      <c r="BX105" s="2">
        <v>1</v>
      </c>
      <c r="BY105" s="2" t="s">
        <v>3</v>
      </c>
      <c r="BZ105" s="2">
        <v>104</v>
      </c>
      <c r="CA105" s="2">
        <v>70</v>
      </c>
      <c r="CB105" s="2" t="s">
        <v>3</v>
      </c>
      <c r="CC105" s="2"/>
      <c r="CD105" s="2"/>
      <c r="CE105" s="2">
        <v>30</v>
      </c>
      <c r="CF105" s="2">
        <v>0</v>
      </c>
      <c r="CG105" s="2">
        <v>0</v>
      </c>
      <c r="CH105" s="2"/>
      <c r="CI105" s="2"/>
      <c r="CJ105" s="2"/>
      <c r="CK105" s="2"/>
      <c r="CL105" s="2"/>
      <c r="CM105" s="2">
        <v>0</v>
      </c>
      <c r="CN105" s="2" t="s">
        <v>3</v>
      </c>
      <c r="CO105" s="2">
        <v>0</v>
      </c>
      <c r="CP105" s="2">
        <f t="shared" si="107"/>
        <v>476.82</v>
      </c>
      <c r="CQ105" s="2">
        <f t="shared" si="108"/>
        <v>17.66</v>
      </c>
      <c r="CR105" s="2">
        <f>(ROUND((ROUND(((ET105)*AV105*1),2)*BB105),2)+ROUND((ROUND(((AE105-(EU105))*AV105*1),2)*BS105),2))</f>
        <v>0</v>
      </c>
      <c r="CS105" s="2">
        <f t="shared" si="109"/>
        <v>0</v>
      </c>
      <c r="CT105" s="2">
        <f t="shared" si="110"/>
        <v>0</v>
      </c>
      <c r="CU105" s="2">
        <f t="shared" si="111"/>
        <v>0</v>
      </c>
      <c r="CV105" s="2">
        <f t="shared" si="112"/>
        <v>0</v>
      </c>
      <c r="CW105" s="2">
        <f t="shared" si="113"/>
        <v>0</v>
      </c>
      <c r="CX105" s="2">
        <f t="shared" si="114"/>
        <v>0</v>
      </c>
      <c r="CY105" s="2">
        <f>((S105*BZ105)/100)</f>
        <v>0</v>
      </c>
      <c r="CZ105" s="2">
        <f>((S105*CA105)/100)</f>
        <v>0</v>
      </c>
      <c r="DA105" s="2"/>
      <c r="DB105" s="2"/>
      <c r="DC105" s="2" t="s">
        <v>3</v>
      </c>
      <c r="DD105" s="2" t="s">
        <v>3</v>
      </c>
      <c r="DE105" s="2" t="s">
        <v>3</v>
      </c>
      <c r="DF105" s="2" t="s">
        <v>3</v>
      </c>
      <c r="DG105" s="2" t="s">
        <v>3</v>
      </c>
      <c r="DH105" s="2" t="s">
        <v>3</v>
      </c>
      <c r="DI105" s="2" t="s">
        <v>3</v>
      </c>
      <c r="DJ105" s="2" t="s">
        <v>3</v>
      </c>
      <c r="DK105" s="2" t="s">
        <v>3</v>
      </c>
      <c r="DL105" s="2" t="s">
        <v>3</v>
      </c>
      <c r="DM105" s="2" t="s">
        <v>3</v>
      </c>
      <c r="DN105" s="2">
        <v>0</v>
      </c>
      <c r="DO105" s="2">
        <v>0</v>
      </c>
      <c r="DP105" s="2">
        <v>1</v>
      </c>
      <c r="DQ105" s="2">
        <v>1</v>
      </c>
      <c r="DR105" s="2"/>
      <c r="DS105" s="2"/>
      <c r="DT105" s="2"/>
      <c r="DU105" s="2">
        <v>1009</v>
      </c>
      <c r="DV105" s="2" t="s">
        <v>70</v>
      </c>
      <c r="DW105" s="2" t="s">
        <v>70</v>
      </c>
      <c r="DX105" s="2">
        <v>1</v>
      </c>
      <c r="DY105" s="2"/>
      <c r="DZ105" s="2" t="s">
        <v>3</v>
      </c>
      <c r="EA105" s="2" t="s">
        <v>3</v>
      </c>
      <c r="EB105" s="2" t="s">
        <v>3</v>
      </c>
      <c r="EC105" s="2" t="s">
        <v>3</v>
      </c>
      <c r="ED105" s="2"/>
      <c r="EE105" s="2">
        <v>71952107</v>
      </c>
      <c r="EF105" s="2">
        <v>30</v>
      </c>
      <c r="EG105" s="2" t="s">
        <v>32</v>
      </c>
      <c r="EH105" s="2">
        <v>0</v>
      </c>
      <c r="EI105" s="2" t="s">
        <v>3</v>
      </c>
      <c r="EJ105" s="2">
        <v>1</v>
      </c>
      <c r="EK105" s="2">
        <v>1365</v>
      </c>
      <c r="EL105" s="2" t="s">
        <v>179</v>
      </c>
      <c r="EM105" s="2" t="s">
        <v>180</v>
      </c>
      <c r="EN105" s="2"/>
      <c r="EO105" s="2" t="s">
        <v>3</v>
      </c>
      <c r="EP105" s="2"/>
      <c r="EQ105" s="2">
        <v>1310720</v>
      </c>
      <c r="ER105" s="2">
        <v>17.66</v>
      </c>
      <c r="ES105" s="2">
        <v>17.66</v>
      </c>
      <c r="ET105" s="2">
        <v>0</v>
      </c>
      <c r="EU105" s="2">
        <v>0</v>
      </c>
      <c r="EV105" s="2">
        <v>0</v>
      </c>
      <c r="EW105" s="2">
        <v>0</v>
      </c>
      <c r="EX105" s="2">
        <v>0</v>
      </c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>
        <v>0</v>
      </c>
      <c r="FR105" s="2">
        <f t="shared" si="115"/>
        <v>0</v>
      </c>
      <c r="FS105" s="2">
        <v>0</v>
      </c>
      <c r="FT105" s="2"/>
      <c r="FU105" s="2"/>
      <c r="FV105" s="2"/>
      <c r="FW105" s="2"/>
      <c r="FX105" s="2">
        <v>104</v>
      </c>
      <c r="FY105" s="2">
        <v>70</v>
      </c>
      <c r="FZ105" s="2"/>
      <c r="GA105" s="2" t="s">
        <v>3</v>
      </c>
      <c r="GB105" s="2"/>
      <c r="GC105" s="2"/>
      <c r="GD105" s="2">
        <v>0</v>
      </c>
      <c r="GE105" s="2"/>
      <c r="GF105" s="2">
        <v>-1360930150</v>
      </c>
      <c r="GG105" s="2">
        <v>2</v>
      </c>
      <c r="GH105" s="2">
        <v>1</v>
      </c>
      <c r="GI105" s="2">
        <v>-2</v>
      </c>
      <c r="GJ105" s="2">
        <v>0</v>
      </c>
      <c r="GK105" s="2">
        <f>ROUND(R105*(R12)/100,2)</f>
        <v>0</v>
      </c>
      <c r="GL105" s="2">
        <f t="shared" si="116"/>
        <v>0</v>
      </c>
      <c r="GM105" s="2">
        <f t="shared" si="117"/>
        <v>476.82</v>
      </c>
      <c r="GN105" s="2">
        <f t="shared" si="118"/>
        <v>476.82</v>
      </c>
      <c r="GO105" s="2">
        <f t="shared" si="119"/>
        <v>0</v>
      </c>
      <c r="GP105" s="2">
        <f t="shared" si="120"/>
        <v>0</v>
      </c>
      <c r="GQ105" s="2"/>
      <c r="GR105" s="2">
        <v>0</v>
      </c>
      <c r="GS105" s="2">
        <v>3</v>
      </c>
      <c r="GT105" s="2">
        <v>0</v>
      </c>
      <c r="GU105" s="2" t="s">
        <v>3</v>
      </c>
      <c r="GV105" s="2">
        <f t="shared" si="121"/>
        <v>0</v>
      </c>
      <c r="GW105" s="2">
        <v>1</v>
      </c>
      <c r="GX105" s="2">
        <f t="shared" si="122"/>
        <v>0</v>
      </c>
      <c r="GY105" s="2"/>
      <c r="GZ105" s="2"/>
      <c r="HA105" s="2">
        <v>0</v>
      </c>
      <c r="HB105" s="2">
        <v>0</v>
      </c>
      <c r="HC105" s="2">
        <f t="shared" si="123"/>
        <v>0</v>
      </c>
      <c r="HD105" s="2"/>
      <c r="HE105" s="2" t="s">
        <v>3</v>
      </c>
      <c r="HF105" s="2" t="s">
        <v>3</v>
      </c>
      <c r="HG105" s="2"/>
      <c r="HH105" s="2"/>
      <c r="HI105" s="2"/>
      <c r="HJ105" s="2"/>
      <c r="HK105" s="2"/>
      <c r="HL105" s="2"/>
      <c r="HM105" s="2" t="s">
        <v>3</v>
      </c>
      <c r="HN105" s="2" t="s">
        <v>3</v>
      </c>
      <c r="HO105" s="2" t="s">
        <v>3</v>
      </c>
      <c r="HP105" s="2" t="s">
        <v>3</v>
      </c>
      <c r="HQ105" s="2" t="s">
        <v>3</v>
      </c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>
        <v>0</v>
      </c>
      <c r="IL105" s="2"/>
      <c r="IM105" s="2"/>
      <c r="IN105" s="2"/>
      <c r="IO105" s="2"/>
      <c r="IP105" s="2"/>
      <c r="IQ105" s="2"/>
      <c r="IR105" s="2"/>
      <c r="IS105" s="2"/>
      <c r="IT105" s="2"/>
      <c r="IU105" s="2"/>
    </row>
    <row r="106" spans="1:255" x14ac:dyDescent="0.2">
      <c r="A106">
        <v>18</v>
      </c>
      <c r="B106">
        <v>1</v>
      </c>
      <c r="C106">
        <v>101</v>
      </c>
      <c r="E106" t="s">
        <v>181</v>
      </c>
      <c r="F106" t="s">
        <v>182</v>
      </c>
      <c r="G106" t="s">
        <v>183</v>
      </c>
      <c r="H106" t="s">
        <v>70</v>
      </c>
      <c r="I106">
        <f>I104*J106</f>
        <v>27</v>
      </c>
      <c r="J106">
        <v>20</v>
      </c>
      <c r="K106">
        <v>20</v>
      </c>
      <c r="O106">
        <f t="shared" si="93"/>
        <v>1907.28</v>
      </c>
      <c r="P106">
        <f t="shared" si="94"/>
        <v>1907.28</v>
      </c>
      <c r="Q106">
        <f>(ROUND((ROUND(((ET106)*AV106*I106),2)*BB106),2)+ROUND((ROUND(((AE106-(EU106))*AV106*I106),2)*BS106),2))</f>
        <v>0</v>
      </c>
      <c r="R106">
        <f t="shared" si="95"/>
        <v>0</v>
      </c>
      <c r="S106">
        <f t="shared" si="96"/>
        <v>0</v>
      </c>
      <c r="T106">
        <f t="shared" si="97"/>
        <v>0</v>
      </c>
      <c r="U106">
        <f t="shared" si="98"/>
        <v>0</v>
      </c>
      <c r="V106">
        <f t="shared" si="99"/>
        <v>0</v>
      </c>
      <c r="W106">
        <f t="shared" si="100"/>
        <v>0</v>
      </c>
      <c r="X106">
        <f t="shared" si="101"/>
        <v>0</v>
      </c>
      <c r="Y106">
        <f t="shared" si="102"/>
        <v>0</v>
      </c>
      <c r="AA106">
        <v>72842452</v>
      </c>
      <c r="AB106">
        <f t="shared" si="103"/>
        <v>17.66</v>
      </c>
      <c r="AC106">
        <f t="shared" si="104"/>
        <v>17.66</v>
      </c>
      <c r="AD106">
        <f>ROUND((((ET106)-(EU106))+AE106),6)</f>
        <v>0</v>
      </c>
      <c r="AE106">
        <f t="shared" si="129"/>
        <v>0</v>
      </c>
      <c r="AF106">
        <f t="shared" si="129"/>
        <v>0</v>
      </c>
      <c r="AG106">
        <f t="shared" si="105"/>
        <v>0</v>
      </c>
      <c r="AH106">
        <f t="shared" si="130"/>
        <v>0</v>
      </c>
      <c r="AI106">
        <f t="shared" si="130"/>
        <v>0</v>
      </c>
      <c r="AJ106">
        <f t="shared" si="106"/>
        <v>0</v>
      </c>
      <c r="AK106">
        <v>17.66</v>
      </c>
      <c r="AL106">
        <v>17.66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4</v>
      </c>
      <c r="BD106" t="s">
        <v>3</v>
      </c>
      <c r="BE106" t="s">
        <v>3</v>
      </c>
      <c r="BF106" t="s">
        <v>3</v>
      </c>
      <c r="BG106" t="s">
        <v>3</v>
      </c>
      <c r="BH106">
        <v>3</v>
      </c>
      <c r="BI106">
        <v>1</v>
      </c>
      <c r="BJ106" t="s">
        <v>184</v>
      </c>
      <c r="BM106">
        <v>1365</v>
      </c>
      <c r="BN106">
        <v>0</v>
      </c>
      <c r="BO106" t="s">
        <v>182</v>
      </c>
      <c r="BP106">
        <v>1</v>
      </c>
      <c r="BQ106">
        <v>30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0</v>
      </c>
      <c r="CA106">
        <v>0</v>
      </c>
      <c r="CB106" t="s">
        <v>3</v>
      </c>
      <c r="CE106">
        <v>30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si="107"/>
        <v>1907.28</v>
      </c>
      <c r="CQ106">
        <f t="shared" si="108"/>
        <v>70.64</v>
      </c>
      <c r="CR106">
        <f>(ROUND((ROUND(((ET106)*AV106*1),2)*BB106),2)+ROUND((ROUND(((AE106-(EU106))*AV106*1),2)*BS106),2))</f>
        <v>0</v>
      </c>
      <c r="CS106">
        <f t="shared" si="109"/>
        <v>0</v>
      </c>
      <c r="CT106">
        <f t="shared" si="110"/>
        <v>0</v>
      </c>
      <c r="CU106">
        <f t="shared" si="111"/>
        <v>0</v>
      </c>
      <c r="CV106">
        <f t="shared" si="112"/>
        <v>0</v>
      </c>
      <c r="CW106">
        <f t="shared" si="113"/>
        <v>0</v>
      </c>
      <c r="CX106">
        <f t="shared" si="114"/>
        <v>0</v>
      </c>
      <c r="CY106">
        <f>S106*(BZ106/100)</f>
        <v>0</v>
      </c>
      <c r="CZ106">
        <f>S106*(CA106/100)</f>
        <v>0</v>
      </c>
      <c r="DC106" t="s">
        <v>3</v>
      </c>
      <c r="DD106" t="s">
        <v>3</v>
      </c>
      <c r="DE106" t="s">
        <v>3</v>
      </c>
      <c r="DF106" t="s">
        <v>3</v>
      </c>
      <c r="DG106" t="s">
        <v>3</v>
      </c>
      <c r="DH106" t="s">
        <v>3</v>
      </c>
      <c r="DI106" t="s">
        <v>3</v>
      </c>
      <c r="DJ106" t="s">
        <v>3</v>
      </c>
      <c r="DK106" t="s">
        <v>3</v>
      </c>
      <c r="DL106" t="s">
        <v>3</v>
      </c>
      <c r="DM106" t="s">
        <v>3</v>
      </c>
      <c r="DN106">
        <v>104</v>
      </c>
      <c r="DO106">
        <v>70</v>
      </c>
      <c r="DP106">
        <v>1</v>
      </c>
      <c r="DQ106">
        <v>1</v>
      </c>
      <c r="DU106">
        <v>1009</v>
      </c>
      <c r="DV106" t="s">
        <v>70</v>
      </c>
      <c r="DW106" t="s">
        <v>70</v>
      </c>
      <c r="DX106">
        <v>1</v>
      </c>
      <c r="DZ106" t="s">
        <v>3</v>
      </c>
      <c r="EA106" t="s">
        <v>3</v>
      </c>
      <c r="EB106" t="s">
        <v>3</v>
      </c>
      <c r="EC106" t="s">
        <v>3</v>
      </c>
      <c r="EE106">
        <v>71952107</v>
      </c>
      <c r="EF106">
        <v>30</v>
      </c>
      <c r="EG106" t="s">
        <v>32</v>
      </c>
      <c r="EH106">
        <v>0</v>
      </c>
      <c r="EI106" t="s">
        <v>3</v>
      </c>
      <c r="EJ106">
        <v>1</v>
      </c>
      <c r="EK106">
        <v>1365</v>
      </c>
      <c r="EL106" t="s">
        <v>179</v>
      </c>
      <c r="EM106" t="s">
        <v>180</v>
      </c>
      <c r="EO106" t="s">
        <v>3</v>
      </c>
      <c r="EQ106">
        <v>1310720</v>
      </c>
      <c r="ER106">
        <v>17.66</v>
      </c>
      <c r="ES106">
        <v>17.66</v>
      </c>
      <c r="ET106">
        <v>0</v>
      </c>
      <c r="EU106">
        <v>0</v>
      </c>
      <c r="EV106">
        <v>0</v>
      </c>
      <c r="EW106">
        <v>0</v>
      </c>
      <c r="EX106">
        <v>0</v>
      </c>
      <c r="FQ106">
        <v>0</v>
      </c>
      <c r="FR106">
        <f t="shared" si="115"/>
        <v>0</v>
      </c>
      <c r="FS106">
        <v>0</v>
      </c>
      <c r="FX106">
        <v>104</v>
      </c>
      <c r="FY106">
        <v>70</v>
      </c>
      <c r="GA106" t="s">
        <v>3</v>
      </c>
      <c r="GD106">
        <v>0</v>
      </c>
      <c r="GF106">
        <v>-1360930150</v>
      </c>
      <c r="GG106">
        <v>2</v>
      </c>
      <c r="GH106">
        <v>1</v>
      </c>
      <c r="GI106">
        <v>2</v>
      </c>
      <c r="GJ106">
        <v>0</v>
      </c>
      <c r="GK106">
        <f>ROUND(R106*(S12)/100,2)</f>
        <v>0</v>
      </c>
      <c r="GL106">
        <f t="shared" si="116"/>
        <v>0</v>
      </c>
      <c r="GM106">
        <f t="shared" si="117"/>
        <v>1907.28</v>
      </c>
      <c r="GN106">
        <f t="shared" si="118"/>
        <v>1907.28</v>
      </c>
      <c r="GO106">
        <f t="shared" si="119"/>
        <v>0</v>
      </c>
      <c r="GP106">
        <f t="shared" si="120"/>
        <v>0</v>
      </c>
      <c r="GR106">
        <v>0</v>
      </c>
      <c r="GS106">
        <v>3</v>
      </c>
      <c r="GT106">
        <v>0</v>
      </c>
      <c r="GU106" t="s">
        <v>3</v>
      </c>
      <c r="GV106">
        <f t="shared" si="121"/>
        <v>0</v>
      </c>
      <c r="GW106">
        <v>1</v>
      </c>
      <c r="GX106">
        <f t="shared" si="122"/>
        <v>0</v>
      </c>
      <c r="HA106">
        <v>0</v>
      </c>
      <c r="HB106">
        <v>0</v>
      </c>
      <c r="HC106">
        <f t="shared" si="123"/>
        <v>0</v>
      </c>
      <c r="HE106" t="s">
        <v>3</v>
      </c>
      <c r="HF106" t="s">
        <v>3</v>
      </c>
      <c r="HM106" t="s">
        <v>3</v>
      </c>
      <c r="HN106" t="s">
        <v>3</v>
      </c>
      <c r="HO106" t="s">
        <v>3</v>
      </c>
      <c r="HP106" t="s">
        <v>3</v>
      </c>
      <c r="HQ106" t="s">
        <v>3</v>
      </c>
      <c r="IK106">
        <v>0</v>
      </c>
    </row>
    <row r="107" spans="1:255" x14ac:dyDescent="0.2">
      <c r="A107" s="2">
        <v>18</v>
      </c>
      <c r="B107" s="2">
        <v>1</v>
      </c>
      <c r="C107" s="2">
        <v>93</v>
      </c>
      <c r="D107" s="2"/>
      <c r="E107" s="2" t="s">
        <v>185</v>
      </c>
      <c r="F107" s="2" t="s">
        <v>186</v>
      </c>
      <c r="G107" s="2" t="s">
        <v>347</v>
      </c>
      <c r="H107" s="2" t="s">
        <v>38</v>
      </c>
      <c r="I107" s="2">
        <f>I103*J107</f>
        <v>1.1367</v>
      </c>
      <c r="J107" s="2">
        <v>0.84199999999999997</v>
      </c>
      <c r="K107" s="2">
        <v>0.84199999999999997</v>
      </c>
      <c r="L107" s="2"/>
      <c r="M107" s="2"/>
      <c r="N107" s="2"/>
      <c r="O107" s="2">
        <f t="shared" si="93"/>
        <v>5728.4</v>
      </c>
      <c r="P107" s="2">
        <f t="shared" si="94"/>
        <v>5728.4</v>
      </c>
      <c r="Q107" s="2">
        <f>(ROUND((ROUND(((ET107)*AV107*I107),2)*BB107),2)+ROUND((ROUND(((AE107-(EU107))*AV107*I107),2)*BS107),2))</f>
        <v>0</v>
      </c>
      <c r="R107" s="2">
        <f t="shared" si="95"/>
        <v>0</v>
      </c>
      <c r="S107" s="2">
        <f t="shared" si="96"/>
        <v>0</v>
      </c>
      <c r="T107" s="2">
        <f t="shared" si="97"/>
        <v>0</v>
      </c>
      <c r="U107" s="2">
        <f t="shared" si="98"/>
        <v>0</v>
      </c>
      <c r="V107" s="2">
        <f t="shared" si="99"/>
        <v>0</v>
      </c>
      <c r="W107" s="2">
        <f t="shared" si="100"/>
        <v>0</v>
      </c>
      <c r="X107" s="2">
        <f t="shared" si="101"/>
        <v>0</v>
      </c>
      <c r="Y107" s="2">
        <f t="shared" si="102"/>
        <v>0</v>
      </c>
      <c r="Z107" s="2"/>
      <c r="AA107" s="2">
        <v>72842451</v>
      </c>
      <c r="AB107" s="2">
        <f t="shared" si="103"/>
        <v>5039.5</v>
      </c>
      <c r="AC107" s="2">
        <f t="shared" si="104"/>
        <v>5039.5</v>
      </c>
      <c r="AD107" s="2">
        <f>ROUND((((ET107)-(EU107))+AE107),6)</f>
        <v>0</v>
      </c>
      <c r="AE107" s="2">
        <f t="shared" si="129"/>
        <v>0</v>
      </c>
      <c r="AF107" s="2">
        <f t="shared" si="129"/>
        <v>0</v>
      </c>
      <c r="AG107" s="2">
        <f t="shared" si="105"/>
        <v>0</v>
      </c>
      <c r="AH107" s="2">
        <f t="shared" si="130"/>
        <v>0</v>
      </c>
      <c r="AI107" s="2">
        <f t="shared" si="130"/>
        <v>0</v>
      </c>
      <c r="AJ107" s="2">
        <f t="shared" si="106"/>
        <v>0</v>
      </c>
      <c r="AK107" s="2">
        <v>5039.5</v>
      </c>
      <c r="AL107" s="2">
        <v>5039.5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104</v>
      </c>
      <c r="AU107" s="2">
        <v>70</v>
      </c>
      <c r="AV107" s="2">
        <v>1</v>
      </c>
      <c r="AW107" s="2">
        <v>1</v>
      </c>
      <c r="AX107" s="2"/>
      <c r="AY107" s="2"/>
      <c r="AZ107" s="2">
        <v>1</v>
      </c>
      <c r="BA107" s="2">
        <v>1</v>
      </c>
      <c r="BB107" s="2">
        <v>1</v>
      </c>
      <c r="BC107" s="2">
        <v>1</v>
      </c>
      <c r="BD107" s="2" t="s">
        <v>3</v>
      </c>
      <c r="BE107" s="2" t="s">
        <v>3</v>
      </c>
      <c r="BF107" s="2" t="s">
        <v>3</v>
      </c>
      <c r="BG107" s="2" t="s">
        <v>3</v>
      </c>
      <c r="BH107" s="2">
        <v>3</v>
      </c>
      <c r="BI107" s="2">
        <v>1</v>
      </c>
      <c r="BJ107" s="2" t="s">
        <v>187</v>
      </c>
      <c r="BK107" s="2"/>
      <c r="BL107" s="2"/>
      <c r="BM107" s="2">
        <v>1365</v>
      </c>
      <c r="BN107" s="2">
        <v>0</v>
      </c>
      <c r="BO107" s="2" t="s">
        <v>3</v>
      </c>
      <c r="BP107" s="2">
        <v>0</v>
      </c>
      <c r="BQ107" s="2">
        <v>30</v>
      </c>
      <c r="BR107" s="2">
        <v>0</v>
      </c>
      <c r="BS107" s="2">
        <v>1</v>
      </c>
      <c r="BT107" s="2">
        <v>1</v>
      </c>
      <c r="BU107" s="2">
        <v>1</v>
      </c>
      <c r="BV107" s="2">
        <v>1</v>
      </c>
      <c r="BW107" s="2">
        <v>1</v>
      </c>
      <c r="BX107" s="2">
        <v>1</v>
      </c>
      <c r="BY107" s="2" t="s">
        <v>3</v>
      </c>
      <c r="BZ107" s="2">
        <v>104</v>
      </c>
      <c r="CA107" s="2">
        <v>70</v>
      </c>
      <c r="CB107" s="2" t="s">
        <v>3</v>
      </c>
      <c r="CC107" s="2"/>
      <c r="CD107" s="2"/>
      <c r="CE107" s="2">
        <v>30</v>
      </c>
      <c r="CF107" s="2">
        <v>0</v>
      </c>
      <c r="CG107" s="2">
        <v>0</v>
      </c>
      <c r="CH107" s="2"/>
      <c r="CI107" s="2"/>
      <c r="CJ107" s="2"/>
      <c r="CK107" s="2"/>
      <c r="CL107" s="2"/>
      <c r="CM107" s="2">
        <v>0</v>
      </c>
      <c r="CN107" s="2" t="s">
        <v>3</v>
      </c>
      <c r="CO107" s="2">
        <v>0</v>
      </c>
      <c r="CP107" s="2">
        <f t="shared" si="107"/>
        <v>5728.4</v>
      </c>
      <c r="CQ107" s="2">
        <f t="shared" si="108"/>
        <v>5039.5</v>
      </c>
      <c r="CR107" s="2">
        <f>(ROUND((ROUND(((ET107)*AV107*1),2)*BB107),2)+ROUND((ROUND(((AE107-(EU107))*AV107*1),2)*BS107),2))</f>
        <v>0</v>
      </c>
      <c r="CS107" s="2">
        <f t="shared" si="109"/>
        <v>0</v>
      </c>
      <c r="CT107" s="2">
        <f t="shared" si="110"/>
        <v>0</v>
      </c>
      <c r="CU107" s="2">
        <f t="shared" si="111"/>
        <v>0</v>
      </c>
      <c r="CV107" s="2">
        <f t="shared" si="112"/>
        <v>0</v>
      </c>
      <c r="CW107" s="2">
        <f t="shared" si="113"/>
        <v>0</v>
      </c>
      <c r="CX107" s="2">
        <f t="shared" si="114"/>
        <v>0</v>
      </c>
      <c r="CY107" s="2">
        <f>((S107*BZ107)/100)</f>
        <v>0</v>
      </c>
      <c r="CZ107" s="2">
        <f>((S107*CA107)/100)</f>
        <v>0</v>
      </c>
      <c r="DA107" s="2"/>
      <c r="DB107" s="2"/>
      <c r="DC107" s="2" t="s">
        <v>3</v>
      </c>
      <c r="DD107" s="2" t="s">
        <v>3</v>
      </c>
      <c r="DE107" s="2" t="s">
        <v>3</v>
      </c>
      <c r="DF107" s="2" t="s">
        <v>3</v>
      </c>
      <c r="DG107" s="2" t="s">
        <v>3</v>
      </c>
      <c r="DH107" s="2" t="s">
        <v>3</v>
      </c>
      <c r="DI107" s="2" t="s">
        <v>3</v>
      </c>
      <c r="DJ107" s="2" t="s">
        <v>3</v>
      </c>
      <c r="DK107" s="2" t="s">
        <v>3</v>
      </c>
      <c r="DL107" s="2" t="s">
        <v>3</v>
      </c>
      <c r="DM107" s="2" t="s">
        <v>3</v>
      </c>
      <c r="DN107" s="2">
        <v>0</v>
      </c>
      <c r="DO107" s="2">
        <v>0</v>
      </c>
      <c r="DP107" s="2">
        <v>1</v>
      </c>
      <c r="DQ107" s="2">
        <v>1</v>
      </c>
      <c r="DR107" s="2"/>
      <c r="DS107" s="2"/>
      <c r="DT107" s="2"/>
      <c r="DU107" s="2">
        <v>1009</v>
      </c>
      <c r="DV107" s="2" t="s">
        <v>38</v>
      </c>
      <c r="DW107" s="2" t="s">
        <v>38</v>
      </c>
      <c r="DX107" s="2">
        <v>1000</v>
      </c>
      <c r="DY107" s="2"/>
      <c r="DZ107" s="2" t="s">
        <v>3</v>
      </c>
      <c r="EA107" s="2" t="s">
        <v>3</v>
      </c>
      <c r="EB107" s="2" t="s">
        <v>3</v>
      </c>
      <c r="EC107" s="2" t="s">
        <v>3</v>
      </c>
      <c r="ED107" s="2"/>
      <c r="EE107" s="2">
        <v>71952107</v>
      </c>
      <c r="EF107" s="2">
        <v>30</v>
      </c>
      <c r="EG107" s="2" t="s">
        <v>32</v>
      </c>
      <c r="EH107" s="2">
        <v>0</v>
      </c>
      <c r="EI107" s="2" t="s">
        <v>3</v>
      </c>
      <c r="EJ107" s="2">
        <v>1</v>
      </c>
      <c r="EK107" s="2">
        <v>1365</v>
      </c>
      <c r="EL107" s="2" t="s">
        <v>179</v>
      </c>
      <c r="EM107" s="2" t="s">
        <v>180</v>
      </c>
      <c r="EN107" s="2"/>
      <c r="EO107" s="2" t="s">
        <v>3</v>
      </c>
      <c r="EP107" s="2"/>
      <c r="EQ107" s="2">
        <v>1310720</v>
      </c>
      <c r="ER107" s="2">
        <v>5039.5</v>
      </c>
      <c r="ES107" s="2">
        <v>5039.5</v>
      </c>
      <c r="ET107" s="2">
        <v>0</v>
      </c>
      <c r="EU107" s="2">
        <v>0</v>
      </c>
      <c r="EV107" s="2">
        <v>0</v>
      </c>
      <c r="EW107" s="2">
        <v>0</v>
      </c>
      <c r="EX107" s="2">
        <v>0</v>
      </c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>
        <v>0</v>
      </c>
      <c r="FR107" s="2">
        <f t="shared" si="115"/>
        <v>0</v>
      </c>
      <c r="FS107" s="2">
        <v>0</v>
      </c>
      <c r="FT107" s="2"/>
      <c r="FU107" s="2"/>
      <c r="FV107" s="2"/>
      <c r="FW107" s="2"/>
      <c r="FX107" s="2">
        <v>104</v>
      </c>
      <c r="FY107" s="2">
        <v>70</v>
      </c>
      <c r="FZ107" s="2"/>
      <c r="GA107" s="2" t="s">
        <v>3</v>
      </c>
      <c r="GB107" s="2"/>
      <c r="GC107" s="2"/>
      <c r="GD107" s="2">
        <v>0</v>
      </c>
      <c r="GE107" s="2"/>
      <c r="GF107" s="2">
        <v>36595975</v>
      </c>
      <c r="GG107" s="2">
        <v>2</v>
      </c>
      <c r="GH107" s="2">
        <v>1</v>
      </c>
      <c r="GI107" s="2">
        <v>-2</v>
      </c>
      <c r="GJ107" s="2">
        <v>0</v>
      </c>
      <c r="GK107" s="2">
        <f>ROUND(R107*(R12)/100,2)</f>
        <v>0</v>
      </c>
      <c r="GL107" s="2">
        <f t="shared" si="116"/>
        <v>0</v>
      </c>
      <c r="GM107" s="2">
        <f t="shared" si="117"/>
        <v>5728.4</v>
      </c>
      <c r="GN107" s="2">
        <f t="shared" si="118"/>
        <v>5728.4</v>
      </c>
      <c r="GO107" s="2">
        <f t="shared" si="119"/>
        <v>0</v>
      </c>
      <c r="GP107" s="2">
        <f t="shared" si="120"/>
        <v>0</v>
      </c>
      <c r="GQ107" s="2"/>
      <c r="GR107" s="2">
        <v>0</v>
      </c>
      <c r="GS107" s="2">
        <v>3</v>
      </c>
      <c r="GT107" s="2">
        <v>0</v>
      </c>
      <c r="GU107" s="2" t="s">
        <v>3</v>
      </c>
      <c r="GV107" s="2">
        <f t="shared" si="121"/>
        <v>0</v>
      </c>
      <c r="GW107" s="2">
        <v>1</v>
      </c>
      <c r="GX107" s="2">
        <f t="shared" si="122"/>
        <v>0</v>
      </c>
      <c r="GY107" s="2"/>
      <c r="GZ107" s="2"/>
      <c r="HA107" s="2">
        <v>0</v>
      </c>
      <c r="HB107" s="2">
        <v>0</v>
      </c>
      <c r="HC107" s="2">
        <f t="shared" si="123"/>
        <v>0</v>
      </c>
      <c r="HD107" s="2"/>
      <c r="HE107" s="2" t="s">
        <v>3</v>
      </c>
      <c r="HF107" s="2" t="s">
        <v>3</v>
      </c>
      <c r="HG107" s="2"/>
      <c r="HH107" s="2"/>
      <c r="HI107" s="2"/>
      <c r="HJ107" s="2"/>
      <c r="HK107" s="2"/>
      <c r="HL107" s="2"/>
      <c r="HM107" s="2" t="s">
        <v>3</v>
      </c>
      <c r="HN107" s="2" t="s">
        <v>3</v>
      </c>
      <c r="HO107" s="2" t="s">
        <v>3</v>
      </c>
      <c r="HP107" s="2" t="s">
        <v>3</v>
      </c>
      <c r="HQ107" s="2" t="s">
        <v>3</v>
      </c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  <c r="IH107" s="2"/>
      <c r="II107" s="2"/>
      <c r="IJ107" s="2"/>
      <c r="IK107" s="2">
        <v>0</v>
      </c>
      <c r="IL107" s="2"/>
      <c r="IM107" s="2"/>
      <c r="IN107" s="2"/>
      <c r="IO107" s="2"/>
      <c r="IP107" s="2"/>
      <c r="IQ107" s="2"/>
      <c r="IR107" s="2"/>
      <c r="IS107" s="2"/>
      <c r="IT107" s="2"/>
      <c r="IU107" s="2"/>
    </row>
    <row r="108" spans="1:255" x14ac:dyDescent="0.2">
      <c r="A108">
        <v>18</v>
      </c>
      <c r="B108">
        <v>1</v>
      </c>
      <c r="C108">
        <v>102</v>
      </c>
      <c r="E108" t="s">
        <v>185</v>
      </c>
      <c r="F108" t="s">
        <v>186</v>
      </c>
      <c r="G108" t="s">
        <v>347</v>
      </c>
      <c r="H108" t="s">
        <v>38</v>
      </c>
      <c r="I108">
        <f>I104*J108</f>
        <v>1.1367</v>
      </c>
      <c r="J108">
        <v>0.84199999999999997</v>
      </c>
      <c r="K108">
        <v>0.84199999999999997</v>
      </c>
      <c r="O108">
        <f t="shared" si="93"/>
        <v>29673.11</v>
      </c>
      <c r="P108">
        <f t="shared" si="94"/>
        <v>29673.11</v>
      </c>
      <c r="Q108">
        <f>(ROUND((ROUND(((ET108)*AV108*I108),2)*BB108),2)+ROUND((ROUND(((AE108-(EU108))*AV108*I108),2)*BS108),2))</f>
        <v>0</v>
      </c>
      <c r="R108">
        <f t="shared" si="95"/>
        <v>0</v>
      </c>
      <c r="S108">
        <f t="shared" si="96"/>
        <v>0</v>
      </c>
      <c r="T108">
        <f t="shared" si="97"/>
        <v>0</v>
      </c>
      <c r="U108">
        <f t="shared" si="98"/>
        <v>0</v>
      </c>
      <c r="V108">
        <f t="shared" si="99"/>
        <v>0</v>
      </c>
      <c r="W108">
        <f t="shared" si="100"/>
        <v>0</v>
      </c>
      <c r="X108">
        <f t="shared" si="101"/>
        <v>0</v>
      </c>
      <c r="Y108">
        <f t="shared" si="102"/>
        <v>0</v>
      </c>
      <c r="AA108">
        <v>72842452</v>
      </c>
      <c r="AB108">
        <f t="shared" si="103"/>
        <v>5039.5</v>
      </c>
      <c r="AC108">
        <f t="shared" si="104"/>
        <v>5039.5</v>
      </c>
      <c r="AD108">
        <f>ROUND((((ET108)-(EU108))+AE108),6)</f>
        <v>0</v>
      </c>
      <c r="AE108">
        <f t="shared" si="129"/>
        <v>0</v>
      </c>
      <c r="AF108">
        <f t="shared" si="129"/>
        <v>0</v>
      </c>
      <c r="AG108">
        <f t="shared" si="105"/>
        <v>0</v>
      </c>
      <c r="AH108">
        <f t="shared" si="130"/>
        <v>0</v>
      </c>
      <c r="AI108">
        <f t="shared" si="130"/>
        <v>0</v>
      </c>
      <c r="AJ108">
        <f t="shared" si="106"/>
        <v>0</v>
      </c>
      <c r="AK108">
        <v>5039.5</v>
      </c>
      <c r="AL108">
        <v>5039.5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5.18</v>
      </c>
      <c r="BD108" t="s">
        <v>3</v>
      </c>
      <c r="BE108" t="s">
        <v>3</v>
      </c>
      <c r="BF108" t="s">
        <v>3</v>
      </c>
      <c r="BG108" t="s">
        <v>3</v>
      </c>
      <c r="BH108">
        <v>3</v>
      </c>
      <c r="BI108">
        <v>1</v>
      </c>
      <c r="BJ108" t="s">
        <v>187</v>
      </c>
      <c r="BM108">
        <v>1365</v>
      </c>
      <c r="BN108">
        <v>0</v>
      </c>
      <c r="BO108" t="s">
        <v>186</v>
      </c>
      <c r="BP108">
        <v>1</v>
      </c>
      <c r="BQ108">
        <v>30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0</v>
      </c>
      <c r="CA108">
        <v>0</v>
      </c>
      <c r="CB108" t="s">
        <v>3</v>
      </c>
      <c r="CE108">
        <v>30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107"/>
        <v>29673.11</v>
      </c>
      <c r="CQ108">
        <f t="shared" si="108"/>
        <v>26104.61</v>
      </c>
      <c r="CR108">
        <f>(ROUND((ROUND(((ET108)*AV108*1),2)*BB108),2)+ROUND((ROUND(((AE108-(EU108))*AV108*1),2)*BS108),2))</f>
        <v>0</v>
      </c>
      <c r="CS108">
        <f t="shared" si="109"/>
        <v>0</v>
      </c>
      <c r="CT108">
        <f t="shared" si="110"/>
        <v>0</v>
      </c>
      <c r="CU108">
        <f t="shared" si="111"/>
        <v>0</v>
      </c>
      <c r="CV108">
        <f t="shared" si="112"/>
        <v>0</v>
      </c>
      <c r="CW108">
        <f t="shared" si="113"/>
        <v>0</v>
      </c>
      <c r="CX108">
        <f t="shared" si="114"/>
        <v>0</v>
      </c>
      <c r="CY108">
        <f>S108*(BZ108/100)</f>
        <v>0</v>
      </c>
      <c r="CZ108">
        <f>S108*(CA108/100)</f>
        <v>0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104</v>
      </c>
      <c r="DO108">
        <v>70</v>
      </c>
      <c r="DP108">
        <v>1</v>
      </c>
      <c r="DQ108">
        <v>1</v>
      </c>
      <c r="DU108">
        <v>1009</v>
      </c>
      <c r="DV108" t="s">
        <v>38</v>
      </c>
      <c r="DW108" t="s">
        <v>38</v>
      </c>
      <c r="DX108">
        <v>1000</v>
      </c>
      <c r="DZ108" t="s">
        <v>3</v>
      </c>
      <c r="EA108" t="s">
        <v>3</v>
      </c>
      <c r="EB108" t="s">
        <v>3</v>
      </c>
      <c r="EC108" t="s">
        <v>3</v>
      </c>
      <c r="EE108">
        <v>71952107</v>
      </c>
      <c r="EF108">
        <v>30</v>
      </c>
      <c r="EG108" t="s">
        <v>32</v>
      </c>
      <c r="EH108">
        <v>0</v>
      </c>
      <c r="EI108" t="s">
        <v>3</v>
      </c>
      <c r="EJ108">
        <v>1</v>
      </c>
      <c r="EK108">
        <v>1365</v>
      </c>
      <c r="EL108" t="s">
        <v>179</v>
      </c>
      <c r="EM108" t="s">
        <v>180</v>
      </c>
      <c r="EO108" t="s">
        <v>3</v>
      </c>
      <c r="EQ108">
        <v>1310720</v>
      </c>
      <c r="ER108">
        <v>5039.5</v>
      </c>
      <c r="ES108">
        <v>5039.5</v>
      </c>
      <c r="ET108">
        <v>0</v>
      </c>
      <c r="EU108">
        <v>0</v>
      </c>
      <c r="EV108">
        <v>0</v>
      </c>
      <c r="EW108">
        <v>0</v>
      </c>
      <c r="EX108">
        <v>0</v>
      </c>
      <c r="FQ108">
        <v>0</v>
      </c>
      <c r="FR108">
        <f t="shared" si="115"/>
        <v>0</v>
      </c>
      <c r="FS108">
        <v>0</v>
      </c>
      <c r="FX108">
        <v>104</v>
      </c>
      <c r="FY108">
        <v>70</v>
      </c>
      <c r="GA108" t="s">
        <v>3</v>
      </c>
      <c r="GD108">
        <v>0</v>
      </c>
      <c r="GF108">
        <v>36595975</v>
      </c>
      <c r="GG108">
        <v>2</v>
      </c>
      <c r="GH108">
        <v>1</v>
      </c>
      <c r="GI108">
        <v>2</v>
      </c>
      <c r="GJ108">
        <v>0</v>
      </c>
      <c r="GK108">
        <f>ROUND(R108*(S12)/100,2)</f>
        <v>0</v>
      </c>
      <c r="GL108">
        <f t="shared" si="116"/>
        <v>0</v>
      </c>
      <c r="GM108">
        <f t="shared" si="117"/>
        <v>29673.11</v>
      </c>
      <c r="GN108">
        <f t="shared" si="118"/>
        <v>29673.11</v>
      </c>
      <c r="GO108">
        <f t="shared" si="119"/>
        <v>0</v>
      </c>
      <c r="GP108">
        <f t="shared" si="120"/>
        <v>0</v>
      </c>
      <c r="GR108">
        <v>0</v>
      </c>
      <c r="GS108">
        <v>3</v>
      </c>
      <c r="GT108">
        <v>0</v>
      </c>
      <c r="GU108" t="s">
        <v>3</v>
      </c>
      <c r="GV108">
        <f t="shared" si="121"/>
        <v>0</v>
      </c>
      <c r="GW108">
        <v>1</v>
      </c>
      <c r="GX108">
        <f t="shared" si="122"/>
        <v>0</v>
      </c>
      <c r="HA108">
        <v>0</v>
      </c>
      <c r="HB108">
        <v>0</v>
      </c>
      <c r="HC108">
        <f t="shared" si="123"/>
        <v>0</v>
      </c>
      <c r="HE108" t="s">
        <v>3</v>
      </c>
      <c r="HF108" t="s">
        <v>3</v>
      </c>
      <c r="HM108" t="s">
        <v>3</v>
      </c>
      <c r="HN108" t="s">
        <v>3</v>
      </c>
      <c r="HO108" t="s">
        <v>3</v>
      </c>
      <c r="HP108" t="s">
        <v>3</v>
      </c>
      <c r="HQ108" t="s">
        <v>3</v>
      </c>
      <c r="IK108">
        <v>0</v>
      </c>
    </row>
    <row r="109" spans="1:255" x14ac:dyDescent="0.2">
      <c r="A109" s="2">
        <v>17</v>
      </c>
      <c r="B109" s="2">
        <v>1</v>
      </c>
      <c r="C109" s="2">
        <f>ROW(SmtRes!A108)</f>
        <v>108</v>
      </c>
      <c r="D109" s="2">
        <f>ROW(EtalonRes!A108)</f>
        <v>108</v>
      </c>
      <c r="E109" s="2" t="s">
        <v>188</v>
      </c>
      <c r="F109" s="2" t="s">
        <v>189</v>
      </c>
      <c r="G109" s="2" t="s">
        <v>190</v>
      </c>
      <c r="H109" s="2" t="s">
        <v>30</v>
      </c>
      <c r="I109" s="2">
        <f>ROUND(135/100,9)</f>
        <v>1.35</v>
      </c>
      <c r="J109" s="2">
        <v>0</v>
      </c>
      <c r="K109" s="2">
        <f>ROUND(135/100,9)</f>
        <v>1.35</v>
      </c>
      <c r="L109" s="2"/>
      <c r="M109" s="2"/>
      <c r="N109" s="2"/>
      <c r="O109" s="2">
        <f t="shared" si="93"/>
        <v>905.94</v>
      </c>
      <c r="P109" s="2">
        <f t="shared" si="94"/>
        <v>362.56</v>
      </c>
      <c r="Q109" s="2">
        <f>(ROUND((ROUND((((ET109*1.25))*AV109*I109),2)*BB109),2)+ROUND((ROUND(((AE109-((EU109*1.25)))*AV109*I109),2)*BS109),2))</f>
        <v>108.49</v>
      </c>
      <c r="R109" s="2">
        <f t="shared" si="95"/>
        <v>16.399999999999999</v>
      </c>
      <c r="S109" s="2">
        <f t="shared" si="96"/>
        <v>434.89</v>
      </c>
      <c r="T109" s="2">
        <f t="shared" si="97"/>
        <v>0</v>
      </c>
      <c r="U109" s="2">
        <f t="shared" si="98"/>
        <v>35.008874999999996</v>
      </c>
      <c r="V109" s="2">
        <f t="shared" si="99"/>
        <v>0</v>
      </c>
      <c r="W109" s="2">
        <f t="shared" si="100"/>
        <v>0</v>
      </c>
      <c r="X109" s="2">
        <f t="shared" si="101"/>
        <v>452.29</v>
      </c>
      <c r="Y109" s="2">
        <f t="shared" si="102"/>
        <v>304.42</v>
      </c>
      <c r="Z109" s="2"/>
      <c r="AA109" s="2">
        <v>72842451</v>
      </c>
      <c r="AB109" s="2">
        <f t="shared" si="103"/>
        <v>671.06050000000005</v>
      </c>
      <c r="AC109" s="2">
        <f t="shared" si="104"/>
        <v>268.56</v>
      </c>
      <c r="AD109" s="2">
        <f>ROUND(((((ET109*1.25))-((EU109*1.25)))+AE109),6)</f>
        <v>80.362499999999997</v>
      </c>
      <c r="AE109" s="2">
        <f>ROUND(((EU109*1.25)),6)</f>
        <v>12.15</v>
      </c>
      <c r="AF109" s="2">
        <f>ROUND(((EV109*1.15)),6)</f>
        <v>322.13799999999998</v>
      </c>
      <c r="AG109" s="2">
        <f t="shared" si="105"/>
        <v>0</v>
      </c>
      <c r="AH109" s="2">
        <f>((EW109*1.15))</f>
        <v>25.932499999999997</v>
      </c>
      <c r="AI109" s="2">
        <f>((EX109*1.25))</f>
        <v>0</v>
      </c>
      <c r="AJ109" s="2">
        <f t="shared" si="106"/>
        <v>0</v>
      </c>
      <c r="AK109" s="2">
        <v>612.97</v>
      </c>
      <c r="AL109" s="2">
        <v>268.56</v>
      </c>
      <c r="AM109" s="2">
        <v>64.290000000000006</v>
      </c>
      <c r="AN109" s="2">
        <v>9.7200000000000006</v>
      </c>
      <c r="AO109" s="2">
        <v>280.12</v>
      </c>
      <c r="AP109" s="2">
        <v>0</v>
      </c>
      <c r="AQ109" s="2">
        <v>22.55</v>
      </c>
      <c r="AR109" s="2">
        <v>0</v>
      </c>
      <c r="AS109" s="2">
        <v>0</v>
      </c>
      <c r="AT109" s="2">
        <v>104</v>
      </c>
      <c r="AU109" s="2">
        <v>70</v>
      </c>
      <c r="AV109" s="2">
        <v>1</v>
      </c>
      <c r="AW109" s="2">
        <v>1</v>
      </c>
      <c r="AX109" s="2"/>
      <c r="AY109" s="2"/>
      <c r="AZ109" s="2">
        <v>1</v>
      </c>
      <c r="BA109" s="2">
        <v>1</v>
      </c>
      <c r="BB109" s="2">
        <v>1</v>
      </c>
      <c r="BC109" s="2">
        <v>1</v>
      </c>
      <c r="BD109" s="2" t="s">
        <v>3</v>
      </c>
      <c r="BE109" s="2" t="s">
        <v>3</v>
      </c>
      <c r="BF109" s="2" t="s">
        <v>3</v>
      </c>
      <c r="BG109" s="2" t="s">
        <v>3</v>
      </c>
      <c r="BH109" s="2">
        <v>0</v>
      </c>
      <c r="BI109" s="2">
        <v>1</v>
      </c>
      <c r="BJ109" s="2" t="s">
        <v>191</v>
      </c>
      <c r="BK109" s="2"/>
      <c r="BL109" s="2"/>
      <c r="BM109" s="2">
        <v>93</v>
      </c>
      <c r="BN109" s="2">
        <v>0</v>
      </c>
      <c r="BO109" s="2" t="s">
        <v>3</v>
      </c>
      <c r="BP109" s="2">
        <v>0</v>
      </c>
      <c r="BQ109" s="2">
        <v>30</v>
      </c>
      <c r="BR109" s="2">
        <v>0</v>
      </c>
      <c r="BS109" s="2">
        <v>1</v>
      </c>
      <c r="BT109" s="2">
        <v>1</v>
      </c>
      <c r="BU109" s="2">
        <v>1</v>
      </c>
      <c r="BV109" s="2">
        <v>1</v>
      </c>
      <c r="BW109" s="2">
        <v>1</v>
      </c>
      <c r="BX109" s="2">
        <v>1</v>
      </c>
      <c r="BY109" s="2" t="s">
        <v>3</v>
      </c>
      <c r="BZ109" s="2">
        <v>104</v>
      </c>
      <c r="CA109" s="2">
        <v>70</v>
      </c>
      <c r="CB109" s="2" t="s">
        <v>3</v>
      </c>
      <c r="CC109" s="2"/>
      <c r="CD109" s="2"/>
      <c r="CE109" s="2">
        <v>30</v>
      </c>
      <c r="CF109" s="2">
        <v>0</v>
      </c>
      <c r="CG109" s="2">
        <v>0</v>
      </c>
      <c r="CH109" s="2"/>
      <c r="CI109" s="2"/>
      <c r="CJ109" s="2"/>
      <c r="CK109" s="2"/>
      <c r="CL109" s="2"/>
      <c r="CM109" s="2">
        <v>0</v>
      </c>
      <c r="CN109" s="2" t="s">
        <v>3</v>
      </c>
      <c r="CO109" s="2">
        <v>0</v>
      </c>
      <c r="CP109" s="2">
        <f t="shared" si="107"/>
        <v>905.94</v>
      </c>
      <c r="CQ109" s="2">
        <f t="shared" si="108"/>
        <v>268.56</v>
      </c>
      <c r="CR109" s="2">
        <f>(ROUND((ROUND((((ET109*1.25))*AV109*1),2)*BB109),2)+ROUND((ROUND(((AE109-((EU109*1.25)))*AV109*1),2)*BS109),2))</f>
        <v>80.36</v>
      </c>
      <c r="CS109" s="2">
        <f t="shared" si="109"/>
        <v>12.15</v>
      </c>
      <c r="CT109" s="2">
        <f t="shared" si="110"/>
        <v>322.14</v>
      </c>
      <c r="CU109" s="2">
        <f t="shared" si="111"/>
        <v>0</v>
      </c>
      <c r="CV109" s="2">
        <f t="shared" si="112"/>
        <v>25.932499999999997</v>
      </c>
      <c r="CW109" s="2">
        <f t="shared" si="113"/>
        <v>0</v>
      </c>
      <c r="CX109" s="2">
        <f t="shared" si="114"/>
        <v>0</v>
      </c>
      <c r="CY109" s="2">
        <f>((S109*BZ109)/100)</f>
        <v>452.28559999999999</v>
      </c>
      <c r="CZ109" s="2">
        <f>((S109*CA109)/100)</f>
        <v>304.423</v>
      </c>
      <c r="DA109" s="2"/>
      <c r="DB109" s="2"/>
      <c r="DC109" s="2" t="s">
        <v>3</v>
      </c>
      <c r="DD109" s="2" t="s">
        <v>3</v>
      </c>
      <c r="DE109" s="2" t="s">
        <v>15</v>
      </c>
      <c r="DF109" s="2" t="s">
        <v>15</v>
      </c>
      <c r="DG109" s="2" t="s">
        <v>16</v>
      </c>
      <c r="DH109" s="2" t="s">
        <v>3</v>
      </c>
      <c r="DI109" s="2" t="s">
        <v>16</v>
      </c>
      <c r="DJ109" s="2" t="s">
        <v>15</v>
      </c>
      <c r="DK109" s="2" t="s">
        <v>3</v>
      </c>
      <c r="DL109" s="2" t="s">
        <v>3</v>
      </c>
      <c r="DM109" s="2" t="s">
        <v>3</v>
      </c>
      <c r="DN109" s="2">
        <v>0</v>
      </c>
      <c r="DO109" s="2">
        <v>0</v>
      </c>
      <c r="DP109" s="2">
        <v>1</v>
      </c>
      <c r="DQ109" s="2">
        <v>1</v>
      </c>
      <c r="DR109" s="2"/>
      <c r="DS109" s="2"/>
      <c r="DT109" s="2"/>
      <c r="DU109" s="2">
        <v>1005</v>
      </c>
      <c r="DV109" s="2" t="s">
        <v>30</v>
      </c>
      <c r="DW109" s="2" t="s">
        <v>30</v>
      </c>
      <c r="DX109" s="2">
        <v>100</v>
      </c>
      <c r="DY109" s="2"/>
      <c r="DZ109" s="2" t="s">
        <v>3</v>
      </c>
      <c r="EA109" s="2" t="s">
        <v>3</v>
      </c>
      <c r="EB109" s="2" t="s">
        <v>3</v>
      </c>
      <c r="EC109" s="2" t="s">
        <v>3</v>
      </c>
      <c r="ED109" s="2"/>
      <c r="EE109" s="2">
        <v>71950835</v>
      </c>
      <c r="EF109" s="2">
        <v>30</v>
      </c>
      <c r="EG109" s="2" t="s">
        <v>32</v>
      </c>
      <c r="EH109" s="2">
        <v>0</v>
      </c>
      <c r="EI109" s="2" t="s">
        <v>3</v>
      </c>
      <c r="EJ109" s="2">
        <v>1</v>
      </c>
      <c r="EK109" s="2">
        <v>93</v>
      </c>
      <c r="EL109" s="2" t="s">
        <v>192</v>
      </c>
      <c r="EM109" s="2" t="s">
        <v>193</v>
      </c>
      <c r="EN109" s="2"/>
      <c r="EO109" s="2" t="s">
        <v>3</v>
      </c>
      <c r="EP109" s="2"/>
      <c r="EQ109" s="2">
        <v>2097152</v>
      </c>
      <c r="ER109" s="2">
        <v>612.97</v>
      </c>
      <c r="ES109" s="2">
        <v>268.56</v>
      </c>
      <c r="ET109" s="2">
        <v>64.290000000000006</v>
      </c>
      <c r="EU109" s="2">
        <v>9.7200000000000006</v>
      </c>
      <c r="EV109" s="2">
        <v>280.12</v>
      </c>
      <c r="EW109" s="2">
        <v>22.55</v>
      </c>
      <c r="EX109" s="2">
        <v>0</v>
      </c>
      <c r="EY109" s="2">
        <v>0</v>
      </c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>
        <v>0</v>
      </c>
      <c r="FR109" s="2">
        <f t="shared" si="115"/>
        <v>0</v>
      </c>
      <c r="FS109" s="2">
        <v>0</v>
      </c>
      <c r="FT109" s="2"/>
      <c r="FU109" s="2"/>
      <c r="FV109" s="2"/>
      <c r="FW109" s="2"/>
      <c r="FX109" s="2">
        <v>104</v>
      </c>
      <c r="FY109" s="2">
        <v>70</v>
      </c>
      <c r="FZ109" s="2"/>
      <c r="GA109" s="2" t="s">
        <v>3</v>
      </c>
      <c r="GB109" s="2"/>
      <c r="GC109" s="2"/>
      <c r="GD109" s="2">
        <v>0</v>
      </c>
      <c r="GE109" s="2"/>
      <c r="GF109" s="2">
        <v>160994933</v>
      </c>
      <c r="GG109" s="2">
        <v>2</v>
      </c>
      <c r="GH109" s="2">
        <v>1</v>
      </c>
      <c r="GI109" s="2">
        <v>-2</v>
      </c>
      <c r="GJ109" s="2">
        <v>0</v>
      </c>
      <c r="GK109" s="2">
        <f>ROUND(R109*(R12)/100,2)</f>
        <v>28.7</v>
      </c>
      <c r="GL109" s="2">
        <f t="shared" si="116"/>
        <v>0</v>
      </c>
      <c r="GM109" s="2">
        <f t="shared" si="117"/>
        <v>1691.35</v>
      </c>
      <c r="GN109" s="2">
        <f t="shared" si="118"/>
        <v>1691.35</v>
      </c>
      <c r="GO109" s="2">
        <f t="shared" si="119"/>
        <v>0</v>
      </c>
      <c r="GP109" s="2">
        <f t="shared" si="120"/>
        <v>0</v>
      </c>
      <c r="GQ109" s="2"/>
      <c r="GR109" s="2">
        <v>0</v>
      </c>
      <c r="GS109" s="2">
        <v>3</v>
      </c>
      <c r="GT109" s="2">
        <v>0</v>
      </c>
      <c r="GU109" s="2" t="s">
        <v>3</v>
      </c>
      <c r="GV109" s="2">
        <f t="shared" si="121"/>
        <v>0</v>
      </c>
      <c r="GW109" s="2">
        <v>1</v>
      </c>
      <c r="GX109" s="2">
        <f t="shared" si="122"/>
        <v>0</v>
      </c>
      <c r="GY109" s="2"/>
      <c r="GZ109" s="2"/>
      <c r="HA109" s="2">
        <v>0</v>
      </c>
      <c r="HB109" s="2">
        <v>0</v>
      </c>
      <c r="HC109" s="2">
        <f t="shared" si="123"/>
        <v>0</v>
      </c>
      <c r="HD109" s="2"/>
      <c r="HE109" s="2" t="s">
        <v>3</v>
      </c>
      <c r="HF109" s="2" t="s">
        <v>3</v>
      </c>
      <c r="HG109" s="2"/>
      <c r="HH109" s="2"/>
      <c r="HI109" s="2"/>
      <c r="HJ109" s="2"/>
      <c r="HK109" s="2"/>
      <c r="HL109" s="2"/>
      <c r="HM109" s="2" t="s">
        <v>3</v>
      </c>
      <c r="HN109" s="2" t="s">
        <v>3</v>
      </c>
      <c r="HO109" s="2" t="s">
        <v>3</v>
      </c>
      <c r="HP109" s="2" t="s">
        <v>3</v>
      </c>
      <c r="HQ109" s="2" t="s">
        <v>3</v>
      </c>
      <c r="HR109" s="2"/>
      <c r="HS109" s="2"/>
      <c r="HT109" s="2"/>
      <c r="HU109" s="2"/>
      <c r="HV109" s="2"/>
      <c r="HW109" s="2"/>
      <c r="HX109" s="2"/>
      <c r="HY109" s="2"/>
      <c r="HZ109" s="2"/>
      <c r="IA109" s="2"/>
      <c r="IB109" s="2"/>
      <c r="IC109" s="2"/>
      <c r="ID109" s="2"/>
      <c r="IE109" s="2"/>
      <c r="IF109" s="2"/>
      <c r="IG109" s="2"/>
      <c r="IH109" s="2"/>
      <c r="II109" s="2"/>
      <c r="IJ109" s="2"/>
      <c r="IK109" s="2">
        <v>0</v>
      </c>
      <c r="IL109" s="2"/>
      <c r="IM109" s="2"/>
      <c r="IN109" s="2"/>
      <c r="IO109" s="2"/>
      <c r="IP109" s="2"/>
      <c r="IQ109" s="2"/>
      <c r="IR109" s="2"/>
      <c r="IS109" s="2"/>
      <c r="IT109" s="2"/>
      <c r="IU109" s="2"/>
    </row>
    <row r="110" spans="1:255" x14ac:dyDescent="0.2">
      <c r="A110">
        <v>17</v>
      </c>
      <c r="B110">
        <v>1</v>
      </c>
      <c r="C110">
        <f>ROW(SmtRes!A114)</f>
        <v>114</v>
      </c>
      <c r="D110">
        <f>ROW(EtalonRes!A114)</f>
        <v>114</v>
      </c>
      <c r="E110" t="s">
        <v>188</v>
      </c>
      <c r="F110" t="s">
        <v>189</v>
      </c>
      <c r="G110" t="s">
        <v>190</v>
      </c>
      <c r="H110" t="s">
        <v>30</v>
      </c>
      <c r="I110">
        <f>ROUND(135/100,9)</f>
        <v>1.35</v>
      </c>
      <c r="J110">
        <v>0</v>
      </c>
      <c r="K110">
        <f>ROUND(135/100,9)</f>
        <v>1.35</v>
      </c>
      <c r="O110">
        <f t="shared" si="93"/>
        <v>17688.150000000001</v>
      </c>
      <c r="P110">
        <f t="shared" si="94"/>
        <v>1287.0899999999999</v>
      </c>
      <c r="Q110">
        <f>(ROUND((ROUND((((ET110*1.25))*AV110*I110),2)*BB110),2)+ROUND((ROUND(((AE110-((EU110*1.25)))*AV110*I110),2)*BS110),2))</f>
        <v>1393.01</v>
      </c>
      <c r="R110">
        <f t="shared" si="95"/>
        <v>565.96</v>
      </c>
      <c r="S110">
        <f t="shared" si="96"/>
        <v>15008.05</v>
      </c>
      <c r="T110">
        <f t="shared" si="97"/>
        <v>0</v>
      </c>
      <c r="U110">
        <f t="shared" si="98"/>
        <v>35.008874999999996</v>
      </c>
      <c r="V110">
        <f t="shared" si="99"/>
        <v>0</v>
      </c>
      <c r="W110">
        <f t="shared" si="100"/>
        <v>0</v>
      </c>
      <c r="X110">
        <f t="shared" si="101"/>
        <v>13057</v>
      </c>
      <c r="Y110">
        <f t="shared" si="102"/>
        <v>6153.3</v>
      </c>
      <c r="AA110">
        <v>72842452</v>
      </c>
      <c r="AB110">
        <f t="shared" si="103"/>
        <v>671.06050000000005</v>
      </c>
      <c r="AC110">
        <f t="shared" si="104"/>
        <v>268.56</v>
      </c>
      <c r="AD110">
        <f>ROUND(((((ET110*1.25))-((EU110*1.25)))+AE110),6)</f>
        <v>80.362499999999997</v>
      </c>
      <c r="AE110">
        <f>ROUND(((EU110*1.25)),6)</f>
        <v>12.15</v>
      </c>
      <c r="AF110">
        <f>ROUND(((EV110*1.15)),6)</f>
        <v>322.13799999999998</v>
      </c>
      <c r="AG110">
        <f t="shared" si="105"/>
        <v>0</v>
      </c>
      <c r="AH110">
        <f>((EW110*1.15))</f>
        <v>25.932499999999997</v>
      </c>
      <c r="AI110">
        <f>((EX110*1.25))</f>
        <v>0</v>
      </c>
      <c r="AJ110">
        <f t="shared" si="106"/>
        <v>0</v>
      </c>
      <c r="AK110">
        <v>612.97</v>
      </c>
      <c r="AL110">
        <v>268.56</v>
      </c>
      <c r="AM110">
        <v>64.290000000000006</v>
      </c>
      <c r="AN110">
        <v>9.7200000000000006</v>
      </c>
      <c r="AO110">
        <v>280.12</v>
      </c>
      <c r="AP110">
        <v>0</v>
      </c>
      <c r="AQ110">
        <v>22.55</v>
      </c>
      <c r="AR110">
        <v>0</v>
      </c>
      <c r="AS110">
        <v>0</v>
      </c>
      <c r="AT110">
        <v>87</v>
      </c>
      <c r="AU110">
        <v>41</v>
      </c>
      <c r="AV110">
        <v>1</v>
      </c>
      <c r="AW110">
        <v>1</v>
      </c>
      <c r="AZ110">
        <v>1</v>
      </c>
      <c r="BA110">
        <v>34.51</v>
      </c>
      <c r="BB110">
        <v>12.84</v>
      </c>
      <c r="BC110">
        <v>3.55</v>
      </c>
      <c r="BD110" t="s">
        <v>3</v>
      </c>
      <c r="BE110" t="s">
        <v>3</v>
      </c>
      <c r="BF110" t="s">
        <v>3</v>
      </c>
      <c r="BG110" t="s">
        <v>3</v>
      </c>
      <c r="BH110">
        <v>0</v>
      </c>
      <c r="BI110">
        <v>1</v>
      </c>
      <c r="BJ110" t="s">
        <v>191</v>
      </c>
      <c r="BM110">
        <v>93</v>
      </c>
      <c r="BN110">
        <v>0</v>
      </c>
      <c r="BO110" t="s">
        <v>189</v>
      </c>
      <c r="BP110">
        <v>1</v>
      </c>
      <c r="BQ110">
        <v>30</v>
      </c>
      <c r="BR110">
        <v>0</v>
      </c>
      <c r="BS110">
        <v>34.51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87</v>
      </c>
      <c r="CA110">
        <v>41</v>
      </c>
      <c r="CB110" t="s">
        <v>3</v>
      </c>
      <c r="CE110">
        <v>30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si="107"/>
        <v>17688.149999999998</v>
      </c>
      <c r="CQ110">
        <f t="shared" si="108"/>
        <v>953.39</v>
      </c>
      <c r="CR110">
        <f>(ROUND((ROUND((((ET110*1.25))*AV110*1),2)*BB110),2)+ROUND((ROUND(((AE110-((EU110*1.25)))*AV110*1),2)*BS110),2))</f>
        <v>1031.82</v>
      </c>
      <c r="CS110">
        <f t="shared" si="109"/>
        <v>419.3</v>
      </c>
      <c r="CT110">
        <f t="shared" si="110"/>
        <v>11117.05</v>
      </c>
      <c r="CU110">
        <f t="shared" si="111"/>
        <v>0</v>
      </c>
      <c r="CV110">
        <f t="shared" si="112"/>
        <v>25.932499999999997</v>
      </c>
      <c r="CW110">
        <f t="shared" si="113"/>
        <v>0</v>
      </c>
      <c r="CX110">
        <f t="shared" si="114"/>
        <v>0</v>
      </c>
      <c r="CY110">
        <f>S110*(BZ110/100)</f>
        <v>13057.003499999999</v>
      </c>
      <c r="CZ110">
        <f>S110*(CA110/100)</f>
        <v>6153.3004999999994</v>
      </c>
      <c r="DC110" t="s">
        <v>3</v>
      </c>
      <c r="DD110" t="s">
        <v>3</v>
      </c>
      <c r="DE110" t="s">
        <v>15</v>
      </c>
      <c r="DF110" t="s">
        <v>15</v>
      </c>
      <c r="DG110" t="s">
        <v>16</v>
      </c>
      <c r="DH110" t="s">
        <v>3</v>
      </c>
      <c r="DI110" t="s">
        <v>16</v>
      </c>
      <c r="DJ110" t="s">
        <v>15</v>
      </c>
      <c r="DK110" t="s">
        <v>3</v>
      </c>
      <c r="DL110" t="s">
        <v>3</v>
      </c>
      <c r="DM110" t="s">
        <v>3</v>
      </c>
      <c r="DN110">
        <v>104</v>
      </c>
      <c r="DO110">
        <v>70</v>
      </c>
      <c r="DP110">
        <v>1</v>
      </c>
      <c r="DQ110">
        <v>1</v>
      </c>
      <c r="DU110">
        <v>1005</v>
      </c>
      <c r="DV110" t="s">
        <v>30</v>
      </c>
      <c r="DW110" t="s">
        <v>30</v>
      </c>
      <c r="DX110">
        <v>100</v>
      </c>
      <c r="DZ110" t="s">
        <v>3</v>
      </c>
      <c r="EA110" t="s">
        <v>3</v>
      </c>
      <c r="EB110" t="s">
        <v>3</v>
      </c>
      <c r="EC110" t="s">
        <v>3</v>
      </c>
      <c r="EE110">
        <v>71950835</v>
      </c>
      <c r="EF110">
        <v>30</v>
      </c>
      <c r="EG110" t="s">
        <v>32</v>
      </c>
      <c r="EH110">
        <v>0</v>
      </c>
      <c r="EI110" t="s">
        <v>3</v>
      </c>
      <c r="EJ110">
        <v>1</v>
      </c>
      <c r="EK110">
        <v>93</v>
      </c>
      <c r="EL110" t="s">
        <v>192</v>
      </c>
      <c r="EM110" t="s">
        <v>193</v>
      </c>
      <c r="EO110" t="s">
        <v>3</v>
      </c>
      <c r="EQ110">
        <v>2097152</v>
      </c>
      <c r="ER110">
        <v>612.97</v>
      </c>
      <c r="ES110">
        <v>268.56</v>
      </c>
      <c r="ET110">
        <v>64.290000000000006</v>
      </c>
      <c r="EU110">
        <v>9.7200000000000006</v>
      </c>
      <c r="EV110">
        <v>280.12</v>
      </c>
      <c r="EW110">
        <v>22.55</v>
      </c>
      <c r="EX110">
        <v>0</v>
      </c>
      <c r="EY110">
        <v>0</v>
      </c>
      <c r="FQ110">
        <v>0</v>
      </c>
      <c r="FR110">
        <f t="shared" si="115"/>
        <v>0</v>
      </c>
      <c r="FS110">
        <v>0</v>
      </c>
      <c r="FX110">
        <v>104</v>
      </c>
      <c r="FY110">
        <v>70</v>
      </c>
      <c r="GA110" t="s">
        <v>3</v>
      </c>
      <c r="GD110">
        <v>0</v>
      </c>
      <c r="GF110">
        <v>160994933</v>
      </c>
      <c r="GG110">
        <v>2</v>
      </c>
      <c r="GH110">
        <v>1</v>
      </c>
      <c r="GI110">
        <v>2</v>
      </c>
      <c r="GJ110">
        <v>0</v>
      </c>
      <c r="GK110">
        <f>ROUND(R110*(S12)/100,2)</f>
        <v>905.54</v>
      </c>
      <c r="GL110">
        <f t="shared" si="116"/>
        <v>0</v>
      </c>
      <c r="GM110">
        <f t="shared" si="117"/>
        <v>37803.99</v>
      </c>
      <c r="GN110">
        <f t="shared" si="118"/>
        <v>37803.99</v>
      </c>
      <c r="GO110">
        <f t="shared" si="119"/>
        <v>0</v>
      </c>
      <c r="GP110">
        <f t="shared" si="120"/>
        <v>0</v>
      </c>
      <c r="GR110">
        <v>0</v>
      </c>
      <c r="GS110">
        <v>3</v>
      </c>
      <c r="GT110">
        <v>0</v>
      </c>
      <c r="GU110" t="s">
        <v>3</v>
      </c>
      <c r="GV110">
        <f t="shared" si="121"/>
        <v>0</v>
      </c>
      <c r="GW110">
        <v>1</v>
      </c>
      <c r="GX110">
        <f t="shared" si="122"/>
        <v>0</v>
      </c>
      <c r="HA110">
        <v>0</v>
      </c>
      <c r="HB110">
        <v>0</v>
      </c>
      <c r="HC110">
        <f t="shared" si="123"/>
        <v>0</v>
      </c>
      <c r="HE110" t="s">
        <v>3</v>
      </c>
      <c r="HF110" t="s">
        <v>3</v>
      </c>
      <c r="HM110" t="s">
        <v>3</v>
      </c>
      <c r="HN110" t="s">
        <v>3</v>
      </c>
      <c r="HO110" t="s">
        <v>3</v>
      </c>
      <c r="HP110" t="s">
        <v>3</v>
      </c>
      <c r="HQ110" t="s">
        <v>3</v>
      </c>
      <c r="IK110">
        <v>0</v>
      </c>
    </row>
    <row r="111" spans="1:255" x14ac:dyDescent="0.2">
      <c r="A111" s="2">
        <v>18</v>
      </c>
      <c r="B111" s="2">
        <v>1</v>
      </c>
      <c r="C111" s="2">
        <v>108</v>
      </c>
      <c r="D111" s="2"/>
      <c r="E111" s="2" t="s">
        <v>194</v>
      </c>
      <c r="F111" s="2" t="s">
        <v>195</v>
      </c>
      <c r="G111" s="2" t="s">
        <v>196</v>
      </c>
      <c r="H111" s="2" t="s">
        <v>59</v>
      </c>
      <c r="I111" s="2">
        <f>I109*J111</f>
        <v>138.375</v>
      </c>
      <c r="J111" s="2">
        <v>102.5</v>
      </c>
      <c r="K111" s="2">
        <v>102.5</v>
      </c>
      <c r="L111" s="2"/>
      <c r="M111" s="2"/>
      <c r="N111" s="2"/>
      <c r="O111" s="2">
        <f t="shared" si="93"/>
        <v>63428.33</v>
      </c>
      <c r="P111" s="2">
        <f t="shared" si="94"/>
        <v>63428.33</v>
      </c>
      <c r="Q111" s="2">
        <f>(ROUND((ROUND(((ET111)*AV111*I111),2)*BB111),2)+ROUND((ROUND(((AE111-(EU111))*AV111*I111),2)*BS111),2))</f>
        <v>0</v>
      </c>
      <c r="R111" s="2">
        <f t="shared" si="95"/>
        <v>0</v>
      </c>
      <c r="S111" s="2">
        <f t="shared" si="96"/>
        <v>0</v>
      </c>
      <c r="T111" s="2">
        <f t="shared" si="97"/>
        <v>0</v>
      </c>
      <c r="U111" s="2">
        <f t="shared" si="98"/>
        <v>0</v>
      </c>
      <c r="V111" s="2">
        <f t="shared" si="99"/>
        <v>0</v>
      </c>
      <c r="W111" s="2">
        <f t="shared" si="100"/>
        <v>0</v>
      </c>
      <c r="X111" s="2">
        <f t="shared" si="101"/>
        <v>0</v>
      </c>
      <c r="Y111" s="2">
        <f t="shared" si="102"/>
        <v>0</v>
      </c>
      <c r="Z111" s="2"/>
      <c r="AA111" s="2">
        <v>72842451</v>
      </c>
      <c r="AB111" s="2">
        <f t="shared" si="103"/>
        <v>458.38</v>
      </c>
      <c r="AC111" s="2">
        <f t="shared" si="104"/>
        <v>458.38</v>
      </c>
      <c r="AD111" s="2">
        <f>ROUND((((ET111)-(EU111))+AE111),6)</f>
        <v>0</v>
      </c>
      <c r="AE111" s="2">
        <f>ROUND((EU111),6)</f>
        <v>0</v>
      </c>
      <c r="AF111" s="2">
        <f>ROUND((EV111),6)</f>
        <v>0</v>
      </c>
      <c r="AG111" s="2">
        <f t="shared" si="105"/>
        <v>0</v>
      </c>
      <c r="AH111" s="2">
        <f>(EW111)</f>
        <v>0</v>
      </c>
      <c r="AI111" s="2">
        <f>(EX111)</f>
        <v>0</v>
      </c>
      <c r="AJ111" s="2">
        <f t="shared" si="106"/>
        <v>0</v>
      </c>
      <c r="AK111" s="2">
        <v>458.38</v>
      </c>
      <c r="AL111" s="2">
        <v>458.38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104</v>
      </c>
      <c r="AU111" s="2">
        <v>70</v>
      </c>
      <c r="AV111" s="2">
        <v>1</v>
      </c>
      <c r="AW111" s="2">
        <v>1</v>
      </c>
      <c r="AX111" s="2"/>
      <c r="AY111" s="2"/>
      <c r="AZ111" s="2">
        <v>1</v>
      </c>
      <c r="BA111" s="2">
        <v>1</v>
      </c>
      <c r="BB111" s="2">
        <v>1</v>
      </c>
      <c r="BC111" s="2">
        <v>1</v>
      </c>
      <c r="BD111" s="2" t="s">
        <v>3</v>
      </c>
      <c r="BE111" s="2" t="s">
        <v>3</v>
      </c>
      <c r="BF111" s="2" t="s">
        <v>3</v>
      </c>
      <c r="BG111" s="2" t="s">
        <v>3</v>
      </c>
      <c r="BH111" s="2">
        <v>3</v>
      </c>
      <c r="BI111" s="2">
        <v>1</v>
      </c>
      <c r="BJ111" s="2" t="s">
        <v>197</v>
      </c>
      <c r="BK111" s="2"/>
      <c r="BL111" s="2"/>
      <c r="BM111" s="2">
        <v>93</v>
      </c>
      <c r="BN111" s="2">
        <v>0</v>
      </c>
      <c r="BO111" s="2" t="s">
        <v>3</v>
      </c>
      <c r="BP111" s="2">
        <v>0</v>
      </c>
      <c r="BQ111" s="2">
        <v>30</v>
      </c>
      <c r="BR111" s="2">
        <v>0</v>
      </c>
      <c r="BS111" s="2">
        <v>1</v>
      </c>
      <c r="BT111" s="2">
        <v>1</v>
      </c>
      <c r="BU111" s="2">
        <v>1</v>
      </c>
      <c r="BV111" s="2">
        <v>1</v>
      </c>
      <c r="BW111" s="2">
        <v>1</v>
      </c>
      <c r="BX111" s="2">
        <v>1</v>
      </c>
      <c r="BY111" s="2" t="s">
        <v>3</v>
      </c>
      <c r="BZ111" s="2">
        <v>104</v>
      </c>
      <c r="CA111" s="2">
        <v>70</v>
      </c>
      <c r="CB111" s="2" t="s">
        <v>3</v>
      </c>
      <c r="CC111" s="2"/>
      <c r="CD111" s="2"/>
      <c r="CE111" s="2">
        <v>30</v>
      </c>
      <c r="CF111" s="2">
        <v>0</v>
      </c>
      <c r="CG111" s="2">
        <v>0</v>
      </c>
      <c r="CH111" s="2"/>
      <c r="CI111" s="2"/>
      <c r="CJ111" s="2"/>
      <c r="CK111" s="2"/>
      <c r="CL111" s="2"/>
      <c r="CM111" s="2">
        <v>0</v>
      </c>
      <c r="CN111" s="2" t="s">
        <v>3</v>
      </c>
      <c r="CO111" s="2">
        <v>0</v>
      </c>
      <c r="CP111" s="2">
        <f t="shared" si="107"/>
        <v>63428.33</v>
      </c>
      <c r="CQ111" s="2">
        <f t="shared" si="108"/>
        <v>458.38</v>
      </c>
      <c r="CR111" s="2">
        <f>(ROUND((ROUND(((ET111)*AV111*1),2)*BB111),2)+ROUND((ROUND(((AE111-(EU111))*AV111*1),2)*BS111),2))</f>
        <v>0</v>
      </c>
      <c r="CS111" s="2">
        <f t="shared" si="109"/>
        <v>0</v>
      </c>
      <c r="CT111" s="2">
        <f t="shared" si="110"/>
        <v>0</v>
      </c>
      <c r="CU111" s="2">
        <f t="shared" si="111"/>
        <v>0</v>
      </c>
      <c r="CV111" s="2">
        <f t="shared" si="112"/>
        <v>0</v>
      </c>
      <c r="CW111" s="2">
        <f t="shared" si="113"/>
        <v>0</v>
      </c>
      <c r="CX111" s="2">
        <f t="shared" si="114"/>
        <v>0</v>
      </c>
      <c r="CY111" s="2">
        <f>((S111*BZ111)/100)</f>
        <v>0</v>
      </c>
      <c r="CZ111" s="2">
        <f>((S111*CA111)/100)</f>
        <v>0</v>
      </c>
      <c r="DA111" s="2"/>
      <c r="DB111" s="2"/>
      <c r="DC111" s="2" t="s">
        <v>3</v>
      </c>
      <c r="DD111" s="2" t="s">
        <v>3</v>
      </c>
      <c r="DE111" s="2" t="s">
        <v>3</v>
      </c>
      <c r="DF111" s="2" t="s">
        <v>3</v>
      </c>
      <c r="DG111" s="2" t="s">
        <v>3</v>
      </c>
      <c r="DH111" s="2" t="s">
        <v>3</v>
      </c>
      <c r="DI111" s="2" t="s">
        <v>3</v>
      </c>
      <c r="DJ111" s="2" t="s">
        <v>3</v>
      </c>
      <c r="DK111" s="2" t="s">
        <v>3</v>
      </c>
      <c r="DL111" s="2" t="s">
        <v>3</v>
      </c>
      <c r="DM111" s="2" t="s">
        <v>3</v>
      </c>
      <c r="DN111" s="2">
        <v>0</v>
      </c>
      <c r="DO111" s="2">
        <v>0</v>
      </c>
      <c r="DP111" s="2">
        <v>1</v>
      </c>
      <c r="DQ111" s="2">
        <v>1</v>
      </c>
      <c r="DR111" s="2"/>
      <c r="DS111" s="2"/>
      <c r="DT111" s="2"/>
      <c r="DU111" s="2">
        <v>1005</v>
      </c>
      <c r="DV111" s="2" t="s">
        <v>59</v>
      </c>
      <c r="DW111" s="2" t="s">
        <v>59</v>
      </c>
      <c r="DX111" s="2">
        <v>1</v>
      </c>
      <c r="DY111" s="2"/>
      <c r="DZ111" s="2" t="s">
        <v>3</v>
      </c>
      <c r="EA111" s="2" t="s">
        <v>3</v>
      </c>
      <c r="EB111" s="2" t="s">
        <v>3</v>
      </c>
      <c r="EC111" s="2" t="s">
        <v>3</v>
      </c>
      <c r="ED111" s="2"/>
      <c r="EE111" s="2">
        <v>71950835</v>
      </c>
      <c r="EF111" s="2">
        <v>30</v>
      </c>
      <c r="EG111" s="2" t="s">
        <v>32</v>
      </c>
      <c r="EH111" s="2">
        <v>0</v>
      </c>
      <c r="EI111" s="2" t="s">
        <v>3</v>
      </c>
      <c r="EJ111" s="2">
        <v>1</v>
      </c>
      <c r="EK111" s="2">
        <v>93</v>
      </c>
      <c r="EL111" s="2" t="s">
        <v>192</v>
      </c>
      <c r="EM111" s="2" t="s">
        <v>193</v>
      </c>
      <c r="EN111" s="2"/>
      <c r="EO111" s="2" t="s">
        <v>3</v>
      </c>
      <c r="EP111" s="2"/>
      <c r="EQ111" s="2">
        <v>1310720</v>
      </c>
      <c r="ER111" s="2">
        <v>458.38</v>
      </c>
      <c r="ES111" s="2">
        <v>458.38</v>
      </c>
      <c r="ET111" s="2">
        <v>0</v>
      </c>
      <c r="EU111" s="2">
        <v>0</v>
      </c>
      <c r="EV111" s="2">
        <v>0</v>
      </c>
      <c r="EW111" s="2">
        <v>0</v>
      </c>
      <c r="EX111" s="2">
        <v>0</v>
      </c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>
        <v>0</v>
      </c>
      <c r="FR111" s="2">
        <f t="shared" si="115"/>
        <v>0</v>
      </c>
      <c r="FS111" s="2">
        <v>0</v>
      </c>
      <c r="FT111" s="2"/>
      <c r="FU111" s="2"/>
      <c r="FV111" s="2"/>
      <c r="FW111" s="2"/>
      <c r="FX111" s="2">
        <v>104</v>
      </c>
      <c r="FY111" s="2">
        <v>70</v>
      </c>
      <c r="FZ111" s="2"/>
      <c r="GA111" s="2" t="s">
        <v>3</v>
      </c>
      <c r="GB111" s="2"/>
      <c r="GC111" s="2"/>
      <c r="GD111" s="2">
        <v>0</v>
      </c>
      <c r="GE111" s="2"/>
      <c r="GF111" s="2">
        <v>-409369215</v>
      </c>
      <c r="GG111" s="2">
        <v>2</v>
      </c>
      <c r="GH111" s="2">
        <v>1</v>
      </c>
      <c r="GI111" s="2">
        <v>-2</v>
      </c>
      <c r="GJ111" s="2">
        <v>0</v>
      </c>
      <c r="GK111" s="2">
        <f>ROUND(R111*(R12)/100,2)</f>
        <v>0</v>
      </c>
      <c r="GL111" s="2">
        <f t="shared" si="116"/>
        <v>0</v>
      </c>
      <c r="GM111" s="2">
        <f t="shared" si="117"/>
        <v>63428.33</v>
      </c>
      <c r="GN111" s="2">
        <f t="shared" si="118"/>
        <v>63428.33</v>
      </c>
      <c r="GO111" s="2">
        <f t="shared" si="119"/>
        <v>0</v>
      </c>
      <c r="GP111" s="2">
        <f t="shared" si="120"/>
        <v>0</v>
      </c>
      <c r="GQ111" s="2"/>
      <c r="GR111" s="2">
        <v>0</v>
      </c>
      <c r="GS111" s="2">
        <v>3</v>
      </c>
      <c r="GT111" s="2">
        <v>0</v>
      </c>
      <c r="GU111" s="2" t="s">
        <v>3</v>
      </c>
      <c r="GV111" s="2">
        <f t="shared" si="121"/>
        <v>0</v>
      </c>
      <c r="GW111" s="2">
        <v>1</v>
      </c>
      <c r="GX111" s="2">
        <f t="shared" si="122"/>
        <v>0</v>
      </c>
      <c r="GY111" s="2"/>
      <c r="GZ111" s="2"/>
      <c r="HA111" s="2">
        <v>0</v>
      </c>
      <c r="HB111" s="2">
        <v>0</v>
      </c>
      <c r="HC111" s="2">
        <f t="shared" si="123"/>
        <v>0</v>
      </c>
      <c r="HD111" s="2"/>
      <c r="HE111" s="2" t="s">
        <v>3</v>
      </c>
      <c r="HF111" s="2" t="s">
        <v>3</v>
      </c>
      <c r="HG111" s="2"/>
      <c r="HH111" s="2"/>
      <c r="HI111" s="2"/>
      <c r="HJ111" s="2"/>
      <c r="HK111" s="2"/>
      <c r="HL111" s="2"/>
      <c r="HM111" s="2" t="s">
        <v>3</v>
      </c>
      <c r="HN111" s="2" t="s">
        <v>3</v>
      </c>
      <c r="HO111" s="2" t="s">
        <v>3</v>
      </c>
      <c r="HP111" s="2" t="s">
        <v>3</v>
      </c>
      <c r="HQ111" s="2" t="s">
        <v>3</v>
      </c>
      <c r="HR111" s="2"/>
      <c r="HS111" s="2"/>
      <c r="HT111" s="2"/>
      <c r="HU111" s="2"/>
      <c r="HV111" s="2"/>
      <c r="HW111" s="2"/>
      <c r="HX111" s="2"/>
      <c r="HY111" s="2"/>
      <c r="HZ111" s="2"/>
      <c r="IA111" s="2"/>
      <c r="IB111" s="2"/>
      <c r="IC111" s="2"/>
      <c r="ID111" s="2"/>
      <c r="IE111" s="2"/>
      <c r="IF111" s="2"/>
      <c r="IG111" s="2"/>
      <c r="IH111" s="2"/>
      <c r="II111" s="2"/>
      <c r="IJ111" s="2"/>
      <c r="IK111" s="2">
        <v>0</v>
      </c>
      <c r="IL111" s="2"/>
      <c r="IM111" s="2"/>
      <c r="IN111" s="2"/>
      <c r="IO111" s="2"/>
      <c r="IP111" s="2"/>
      <c r="IQ111" s="2"/>
      <c r="IR111" s="2"/>
      <c r="IS111" s="2"/>
      <c r="IT111" s="2"/>
      <c r="IU111" s="2"/>
    </row>
    <row r="112" spans="1:255" x14ac:dyDescent="0.2">
      <c r="A112">
        <v>18</v>
      </c>
      <c r="B112">
        <v>1</v>
      </c>
      <c r="C112">
        <v>114</v>
      </c>
      <c r="E112" t="s">
        <v>194</v>
      </c>
      <c r="F112" t="s">
        <v>195</v>
      </c>
      <c r="G112" t="s">
        <v>196</v>
      </c>
      <c r="H112" t="s">
        <v>59</v>
      </c>
      <c r="I112">
        <f>I110*J112</f>
        <v>138.375</v>
      </c>
      <c r="J112">
        <v>102.5</v>
      </c>
      <c r="K112">
        <v>102.5</v>
      </c>
      <c r="O112">
        <f t="shared" si="93"/>
        <v>154765.13</v>
      </c>
      <c r="P112">
        <f t="shared" si="94"/>
        <v>154765.13</v>
      </c>
      <c r="Q112">
        <f>(ROUND((ROUND(((ET112)*AV112*I112),2)*BB112),2)+ROUND((ROUND(((AE112-(EU112))*AV112*I112),2)*BS112),2))</f>
        <v>0</v>
      </c>
      <c r="R112">
        <f t="shared" si="95"/>
        <v>0</v>
      </c>
      <c r="S112">
        <f t="shared" si="96"/>
        <v>0</v>
      </c>
      <c r="T112">
        <f t="shared" si="97"/>
        <v>0</v>
      </c>
      <c r="U112">
        <f t="shared" si="98"/>
        <v>0</v>
      </c>
      <c r="V112">
        <f t="shared" si="99"/>
        <v>0</v>
      </c>
      <c r="W112">
        <f t="shared" si="100"/>
        <v>0</v>
      </c>
      <c r="X112">
        <f t="shared" si="101"/>
        <v>0</v>
      </c>
      <c r="Y112">
        <f t="shared" si="102"/>
        <v>0</v>
      </c>
      <c r="AA112">
        <v>72842452</v>
      </c>
      <c r="AB112">
        <f t="shared" si="103"/>
        <v>458.38</v>
      </c>
      <c r="AC112">
        <f t="shared" si="104"/>
        <v>458.38</v>
      </c>
      <c r="AD112">
        <f>ROUND((((ET112)-(EU112))+AE112),6)</f>
        <v>0</v>
      </c>
      <c r="AE112">
        <f>ROUND((EU112),6)</f>
        <v>0</v>
      </c>
      <c r="AF112">
        <f>ROUND((EV112),6)</f>
        <v>0</v>
      </c>
      <c r="AG112">
        <f t="shared" si="105"/>
        <v>0</v>
      </c>
      <c r="AH112">
        <f>(EW112)</f>
        <v>0</v>
      </c>
      <c r="AI112">
        <f>(EX112)</f>
        <v>0</v>
      </c>
      <c r="AJ112">
        <f t="shared" si="106"/>
        <v>0</v>
      </c>
      <c r="AK112">
        <v>458.38</v>
      </c>
      <c r="AL112">
        <v>458.38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2.44</v>
      </c>
      <c r="BD112" t="s">
        <v>3</v>
      </c>
      <c r="BE112" t="s">
        <v>3</v>
      </c>
      <c r="BF112" t="s">
        <v>3</v>
      </c>
      <c r="BG112" t="s">
        <v>3</v>
      </c>
      <c r="BH112">
        <v>3</v>
      </c>
      <c r="BI112">
        <v>1</v>
      </c>
      <c r="BJ112" t="s">
        <v>197</v>
      </c>
      <c r="BM112">
        <v>93</v>
      </c>
      <c r="BN112">
        <v>0</v>
      </c>
      <c r="BO112" t="s">
        <v>195</v>
      </c>
      <c r="BP112">
        <v>1</v>
      </c>
      <c r="BQ112">
        <v>30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0</v>
      </c>
      <c r="CA112">
        <v>0</v>
      </c>
      <c r="CB112" t="s">
        <v>3</v>
      </c>
      <c r="CE112">
        <v>30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107"/>
        <v>154765.13</v>
      </c>
      <c r="CQ112">
        <f t="shared" si="108"/>
        <v>1118.45</v>
      </c>
      <c r="CR112">
        <f>(ROUND((ROUND(((ET112)*AV112*1),2)*BB112),2)+ROUND((ROUND(((AE112-(EU112))*AV112*1),2)*BS112),2))</f>
        <v>0</v>
      </c>
      <c r="CS112">
        <f t="shared" si="109"/>
        <v>0</v>
      </c>
      <c r="CT112">
        <f t="shared" si="110"/>
        <v>0</v>
      </c>
      <c r="CU112">
        <f t="shared" si="111"/>
        <v>0</v>
      </c>
      <c r="CV112">
        <f t="shared" si="112"/>
        <v>0</v>
      </c>
      <c r="CW112">
        <f t="shared" si="113"/>
        <v>0</v>
      </c>
      <c r="CX112">
        <f t="shared" si="114"/>
        <v>0</v>
      </c>
      <c r="CY112">
        <f>S112*(BZ112/100)</f>
        <v>0</v>
      </c>
      <c r="CZ112">
        <f>S112*(CA112/100)</f>
        <v>0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104</v>
      </c>
      <c r="DO112">
        <v>70</v>
      </c>
      <c r="DP112">
        <v>1</v>
      </c>
      <c r="DQ112">
        <v>1</v>
      </c>
      <c r="DU112">
        <v>1005</v>
      </c>
      <c r="DV112" t="s">
        <v>59</v>
      </c>
      <c r="DW112" t="s">
        <v>59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71950835</v>
      </c>
      <c r="EF112">
        <v>30</v>
      </c>
      <c r="EG112" t="s">
        <v>32</v>
      </c>
      <c r="EH112">
        <v>0</v>
      </c>
      <c r="EI112" t="s">
        <v>3</v>
      </c>
      <c r="EJ112">
        <v>1</v>
      </c>
      <c r="EK112">
        <v>93</v>
      </c>
      <c r="EL112" t="s">
        <v>192</v>
      </c>
      <c r="EM112" t="s">
        <v>193</v>
      </c>
      <c r="EO112" t="s">
        <v>3</v>
      </c>
      <c r="EQ112">
        <v>1310720</v>
      </c>
      <c r="ER112">
        <v>458.38</v>
      </c>
      <c r="ES112">
        <v>458.38</v>
      </c>
      <c r="ET112">
        <v>0</v>
      </c>
      <c r="EU112">
        <v>0</v>
      </c>
      <c r="EV112">
        <v>0</v>
      </c>
      <c r="EW112">
        <v>0</v>
      </c>
      <c r="EX112">
        <v>0</v>
      </c>
      <c r="FQ112">
        <v>0</v>
      </c>
      <c r="FR112">
        <f t="shared" si="115"/>
        <v>0</v>
      </c>
      <c r="FS112">
        <v>0</v>
      </c>
      <c r="FX112">
        <v>104</v>
      </c>
      <c r="FY112">
        <v>70</v>
      </c>
      <c r="GA112" t="s">
        <v>3</v>
      </c>
      <c r="GD112">
        <v>0</v>
      </c>
      <c r="GF112">
        <v>-409369215</v>
      </c>
      <c r="GG112">
        <v>2</v>
      </c>
      <c r="GH112">
        <v>1</v>
      </c>
      <c r="GI112">
        <v>2</v>
      </c>
      <c r="GJ112">
        <v>0</v>
      </c>
      <c r="GK112">
        <f>ROUND(R112*(S12)/100,2)</f>
        <v>0</v>
      </c>
      <c r="GL112">
        <f t="shared" si="116"/>
        <v>0</v>
      </c>
      <c r="GM112">
        <f t="shared" si="117"/>
        <v>154765.13</v>
      </c>
      <c r="GN112">
        <f t="shared" si="118"/>
        <v>154765.13</v>
      </c>
      <c r="GO112">
        <f t="shared" si="119"/>
        <v>0</v>
      </c>
      <c r="GP112">
        <f t="shared" si="120"/>
        <v>0</v>
      </c>
      <c r="GR112">
        <v>0</v>
      </c>
      <c r="GS112">
        <v>3</v>
      </c>
      <c r="GT112">
        <v>0</v>
      </c>
      <c r="GU112" t="s">
        <v>3</v>
      </c>
      <c r="GV112">
        <f t="shared" si="121"/>
        <v>0</v>
      </c>
      <c r="GW112">
        <v>1</v>
      </c>
      <c r="GX112">
        <f t="shared" si="122"/>
        <v>0</v>
      </c>
      <c r="HA112">
        <v>0</v>
      </c>
      <c r="HB112">
        <v>0</v>
      </c>
      <c r="HC112">
        <f t="shared" si="123"/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55" x14ac:dyDescent="0.2">
      <c r="A113" s="2">
        <v>17</v>
      </c>
      <c r="B113" s="2">
        <v>1</v>
      </c>
      <c r="C113" s="2">
        <f>ROW(SmtRes!A121)</f>
        <v>121</v>
      </c>
      <c r="D113" s="2">
        <f>ROW(EtalonRes!A122)</f>
        <v>122</v>
      </c>
      <c r="E113" s="2" t="s">
        <v>198</v>
      </c>
      <c r="F113" s="2" t="s">
        <v>199</v>
      </c>
      <c r="G113" s="2" t="s">
        <v>200</v>
      </c>
      <c r="H113" s="2" t="s">
        <v>145</v>
      </c>
      <c r="I113" s="2">
        <f>ROUND(95/100,9)</f>
        <v>0.95</v>
      </c>
      <c r="J113" s="2">
        <v>0</v>
      </c>
      <c r="K113" s="2">
        <f>ROUND(95/100,9)</f>
        <v>0.95</v>
      </c>
      <c r="L113" s="2"/>
      <c r="M113" s="2"/>
      <c r="N113" s="2"/>
      <c r="O113" s="2">
        <f t="shared" si="93"/>
        <v>279.79000000000002</v>
      </c>
      <c r="P113" s="2">
        <f t="shared" si="94"/>
        <v>186.84</v>
      </c>
      <c r="Q113" s="2">
        <f>(ROUND((ROUND((((ET113*1.25))*AV113*I113),2)*BB113),2)+ROUND((ROUND(((AE113-((EU113*1.25)))*AV113*I113),2)*BS113),2))</f>
        <v>5.34</v>
      </c>
      <c r="R113" s="2">
        <f t="shared" si="95"/>
        <v>0.45</v>
      </c>
      <c r="S113" s="2">
        <f t="shared" si="96"/>
        <v>87.61</v>
      </c>
      <c r="T113" s="2">
        <f t="shared" si="97"/>
        <v>0</v>
      </c>
      <c r="U113" s="2">
        <f t="shared" si="98"/>
        <v>7.2760499999999997</v>
      </c>
      <c r="V113" s="2">
        <f t="shared" si="99"/>
        <v>0</v>
      </c>
      <c r="W113" s="2">
        <f t="shared" si="100"/>
        <v>0</v>
      </c>
      <c r="X113" s="2">
        <f t="shared" si="101"/>
        <v>91.11</v>
      </c>
      <c r="Y113" s="2">
        <f t="shared" si="102"/>
        <v>61.33</v>
      </c>
      <c r="Z113" s="2"/>
      <c r="AA113" s="2">
        <v>72842451</v>
      </c>
      <c r="AB113" s="2">
        <f t="shared" si="103"/>
        <v>294.51350000000002</v>
      </c>
      <c r="AC113" s="2">
        <f t="shared" si="104"/>
        <v>196.67</v>
      </c>
      <c r="AD113" s="2">
        <f>ROUND(((((ET113*1.25))-((EU113*1.25)))+AE113),6)</f>
        <v>5.625</v>
      </c>
      <c r="AE113" s="2">
        <f>ROUND(((EU113*1.25)),6)</f>
        <v>0.47499999999999998</v>
      </c>
      <c r="AF113" s="2">
        <f>ROUND(((EV113*1.15)),6)</f>
        <v>92.218500000000006</v>
      </c>
      <c r="AG113" s="2">
        <f t="shared" si="105"/>
        <v>0</v>
      </c>
      <c r="AH113" s="2">
        <f>((EW113*1.15))</f>
        <v>7.6589999999999998</v>
      </c>
      <c r="AI113" s="2">
        <f>((EX113*1.25))</f>
        <v>0</v>
      </c>
      <c r="AJ113" s="2">
        <f t="shared" si="106"/>
        <v>0</v>
      </c>
      <c r="AK113" s="2">
        <v>281.36</v>
      </c>
      <c r="AL113" s="2">
        <v>196.67</v>
      </c>
      <c r="AM113" s="2">
        <v>4.5</v>
      </c>
      <c r="AN113" s="2">
        <v>0.38</v>
      </c>
      <c r="AO113" s="2">
        <v>80.19</v>
      </c>
      <c r="AP113" s="2">
        <v>0</v>
      </c>
      <c r="AQ113" s="2">
        <v>6.66</v>
      </c>
      <c r="AR113" s="2">
        <v>0</v>
      </c>
      <c r="AS113" s="2">
        <v>0</v>
      </c>
      <c r="AT113" s="2">
        <v>104</v>
      </c>
      <c r="AU113" s="2">
        <v>70</v>
      </c>
      <c r="AV113" s="2">
        <v>1</v>
      </c>
      <c r="AW113" s="2">
        <v>1</v>
      </c>
      <c r="AX113" s="2"/>
      <c r="AY113" s="2"/>
      <c r="AZ113" s="2">
        <v>1</v>
      </c>
      <c r="BA113" s="2">
        <v>1</v>
      </c>
      <c r="BB113" s="2">
        <v>1</v>
      </c>
      <c r="BC113" s="2">
        <v>1</v>
      </c>
      <c r="BD113" s="2" t="s">
        <v>3</v>
      </c>
      <c r="BE113" s="2" t="s">
        <v>3</v>
      </c>
      <c r="BF113" s="2" t="s">
        <v>3</v>
      </c>
      <c r="BG113" s="2" t="s">
        <v>3</v>
      </c>
      <c r="BH113" s="2">
        <v>0</v>
      </c>
      <c r="BI113" s="2">
        <v>1</v>
      </c>
      <c r="BJ113" s="2" t="s">
        <v>201</v>
      </c>
      <c r="BK113" s="2"/>
      <c r="BL113" s="2"/>
      <c r="BM113" s="2">
        <v>1974</v>
      </c>
      <c r="BN113" s="2">
        <v>0</v>
      </c>
      <c r="BO113" s="2" t="s">
        <v>3</v>
      </c>
      <c r="BP113" s="2">
        <v>0</v>
      </c>
      <c r="BQ113" s="2">
        <v>30</v>
      </c>
      <c r="BR113" s="2">
        <v>0</v>
      </c>
      <c r="BS113" s="2">
        <v>1</v>
      </c>
      <c r="BT113" s="2">
        <v>1</v>
      </c>
      <c r="BU113" s="2">
        <v>1</v>
      </c>
      <c r="BV113" s="2">
        <v>1</v>
      </c>
      <c r="BW113" s="2">
        <v>1</v>
      </c>
      <c r="BX113" s="2">
        <v>1</v>
      </c>
      <c r="BY113" s="2" t="s">
        <v>3</v>
      </c>
      <c r="BZ113" s="2">
        <v>104</v>
      </c>
      <c r="CA113" s="2">
        <v>70</v>
      </c>
      <c r="CB113" s="2" t="s">
        <v>3</v>
      </c>
      <c r="CC113" s="2"/>
      <c r="CD113" s="2"/>
      <c r="CE113" s="2">
        <v>30</v>
      </c>
      <c r="CF113" s="2">
        <v>0</v>
      </c>
      <c r="CG113" s="2">
        <v>0</v>
      </c>
      <c r="CH113" s="2"/>
      <c r="CI113" s="2"/>
      <c r="CJ113" s="2"/>
      <c r="CK113" s="2"/>
      <c r="CL113" s="2"/>
      <c r="CM113" s="2">
        <v>0</v>
      </c>
      <c r="CN113" s="2" t="s">
        <v>3</v>
      </c>
      <c r="CO113" s="2">
        <v>0</v>
      </c>
      <c r="CP113" s="2">
        <f t="shared" si="107"/>
        <v>279.79000000000002</v>
      </c>
      <c r="CQ113" s="2">
        <f t="shared" si="108"/>
        <v>196.67</v>
      </c>
      <c r="CR113" s="2">
        <f>(ROUND((ROUND((((ET113*1.25))*AV113*1),2)*BB113),2)+ROUND((ROUND(((AE113-((EU113*1.25)))*AV113*1),2)*BS113),2))</f>
        <v>5.63</v>
      </c>
      <c r="CS113" s="2">
        <f t="shared" si="109"/>
        <v>0.48</v>
      </c>
      <c r="CT113" s="2">
        <f t="shared" si="110"/>
        <v>92.22</v>
      </c>
      <c r="CU113" s="2">
        <f t="shared" si="111"/>
        <v>0</v>
      </c>
      <c r="CV113" s="2">
        <f t="shared" si="112"/>
        <v>7.6589999999999998</v>
      </c>
      <c r="CW113" s="2">
        <f t="shared" si="113"/>
        <v>0</v>
      </c>
      <c r="CX113" s="2">
        <f t="shared" si="114"/>
        <v>0</v>
      </c>
      <c r="CY113" s="2">
        <f>((S113*BZ113)/100)</f>
        <v>91.114400000000003</v>
      </c>
      <c r="CZ113" s="2">
        <f>((S113*CA113)/100)</f>
        <v>61.326999999999998</v>
      </c>
      <c r="DA113" s="2"/>
      <c r="DB113" s="2"/>
      <c r="DC113" s="2" t="s">
        <v>3</v>
      </c>
      <c r="DD113" s="2" t="s">
        <v>3</v>
      </c>
      <c r="DE113" s="2" t="s">
        <v>15</v>
      </c>
      <c r="DF113" s="2" t="s">
        <v>15</v>
      </c>
      <c r="DG113" s="2" t="s">
        <v>16</v>
      </c>
      <c r="DH113" s="2" t="s">
        <v>3</v>
      </c>
      <c r="DI113" s="2" t="s">
        <v>16</v>
      </c>
      <c r="DJ113" s="2" t="s">
        <v>15</v>
      </c>
      <c r="DK113" s="2" t="s">
        <v>3</v>
      </c>
      <c r="DL113" s="2" t="s">
        <v>3</v>
      </c>
      <c r="DM113" s="2" t="s">
        <v>3</v>
      </c>
      <c r="DN113" s="2">
        <v>0</v>
      </c>
      <c r="DO113" s="2">
        <v>0</v>
      </c>
      <c r="DP113" s="2">
        <v>1</v>
      </c>
      <c r="DQ113" s="2">
        <v>1</v>
      </c>
      <c r="DR113" s="2"/>
      <c r="DS113" s="2"/>
      <c r="DT113" s="2"/>
      <c r="DU113" s="2">
        <v>1013</v>
      </c>
      <c r="DV113" s="2" t="s">
        <v>145</v>
      </c>
      <c r="DW113" s="2" t="s">
        <v>145</v>
      </c>
      <c r="DX113" s="2">
        <v>1</v>
      </c>
      <c r="DY113" s="2"/>
      <c r="DZ113" s="2" t="s">
        <v>3</v>
      </c>
      <c r="EA113" s="2" t="s">
        <v>3</v>
      </c>
      <c r="EB113" s="2" t="s">
        <v>3</v>
      </c>
      <c r="EC113" s="2" t="s">
        <v>3</v>
      </c>
      <c r="ED113" s="2"/>
      <c r="EE113" s="2">
        <v>71952717</v>
      </c>
      <c r="EF113" s="2">
        <v>30</v>
      </c>
      <c r="EG113" s="2" t="s">
        <v>32</v>
      </c>
      <c r="EH113" s="2">
        <v>0</v>
      </c>
      <c r="EI113" s="2" t="s">
        <v>3</v>
      </c>
      <c r="EJ113" s="2">
        <v>1</v>
      </c>
      <c r="EK113" s="2">
        <v>1974</v>
      </c>
      <c r="EL113" s="2" t="s">
        <v>202</v>
      </c>
      <c r="EM113" s="2" t="s">
        <v>203</v>
      </c>
      <c r="EN113" s="2"/>
      <c r="EO113" s="2" t="s">
        <v>3</v>
      </c>
      <c r="EP113" s="2"/>
      <c r="EQ113" s="2">
        <v>2097152</v>
      </c>
      <c r="ER113" s="2">
        <v>281.36</v>
      </c>
      <c r="ES113" s="2">
        <v>196.67</v>
      </c>
      <c r="ET113" s="2">
        <v>4.5</v>
      </c>
      <c r="EU113" s="2">
        <v>0.38</v>
      </c>
      <c r="EV113" s="2">
        <v>80.19</v>
      </c>
      <c r="EW113" s="2">
        <v>6.66</v>
      </c>
      <c r="EX113" s="2">
        <v>0</v>
      </c>
      <c r="EY113" s="2">
        <v>0</v>
      </c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>
        <v>0</v>
      </c>
      <c r="FR113" s="2">
        <f t="shared" si="115"/>
        <v>0</v>
      </c>
      <c r="FS113" s="2">
        <v>0</v>
      </c>
      <c r="FT113" s="2"/>
      <c r="FU113" s="2"/>
      <c r="FV113" s="2"/>
      <c r="FW113" s="2"/>
      <c r="FX113" s="2">
        <v>104</v>
      </c>
      <c r="FY113" s="2">
        <v>70</v>
      </c>
      <c r="FZ113" s="2"/>
      <c r="GA113" s="2" t="s">
        <v>3</v>
      </c>
      <c r="GB113" s="2"/>
      <c r="GC113" s="2"/>
      <c r="GD113" s="2">
        <v>0</v>
      </c>
      <c r="GE113" s="2"/>
      <c r="GF113" s="2">
        <v>-1677936831</v>
      </c>
      <c r="GG113" s="2">
        <v>2</v>
      </c>
      <c r="GH113" s="2">
        <v>1</v>
      </c>
      <c r="GI113" s="2">
        <v>-2</v>
      </c>
      <c r="GJ113" s="2">
        <v>0</v>
      </c>
      <c r="GK113" s="2">
        <f>ROUND(R113*(R12)/100,2)</f>
        <v>0.79</v>
      </c>
      <c r="GL113" s="2">
        <f t="shared" si="116"/>
        <v>0</v>
      </c>
      <c r="GM113" s="2">
        <f t="shared" si="117"/>
        <v>433.02</v>
      </c>
      <c r="GN113" s="2">
        <f t="shared" si="118"/>
        <v>433.02</v>
      </c>
      <c r="GO113" s="2">
        <f t="shared" si="119"/>
        <v>0</v>
      </c>
      <c r="GP113" s="2">
        <f t="shared" si="120"/>
        <v>0</v>
      </c>
      <c r="GQ113" s="2"/>
      <c r="GR113" s="2">
        <v>0</v>
      </c>
      <c r="GS113" s="2">
        <v>3</v>
      </c>
      <c r="GT113" s="2">
        <v>0</v>
      </c>
      <c r="GU113" s="2" t="s">
        <v>3</v>
      </c>
      <c r="GV113" s="2">
        <f t="shared" si="121"/>
        <v>0</v>
      </c>
      <c r="GW113" s="2">
        <v>1</v>
      </c>
      <c r="GX113" s="2">
        <f t="shared" si="122"/>
        <v>0</v>
      </c>
      <c r="GY113" s="2"/>
      <c r="GZ113" s="2"/>
      <c r="HA113" s="2">
        <v>0</v>
      </c>
      <c r="HB113" s="2">
        <v>0</v>
      </c>
      <c r="HC113" s="2">
        <f t="shared" si="123"/>
        <v>0</v>
      </c>
      <c r="HD113" s="2"/>
      <c r="HE113" s="2" t="s">
        <v>3</v>
      </c>
      <c r="HF113" s="2" t="s">
        <v>3</v>
      </c>
      <c r="HG113" s="2"/>
      <c r="HH113" s="2"/>
      <c r="HI113" s="2"/>
      <c r="HJ113" s="2"/>
      <c r="HK113" s="2"/>
      <c r="HL113" s="2"/>
      <c r="HM113" s="2" t="s">
        <v>3</v>
      </c>
      <c r="HN113" s="2" t="s">
        <v>3</v>
      </c>
      <c r="HO113" s="2" t="s">
        <v>3</v>
      </c>
      <c r="HP113" s="2" t="s">
        <v>3</v>
      </c>
      <c r="HQ113" s="2" t="s">
        <v>3</v>
      </c>
      <c r="HR113" s="2"/>
      <c r="HS113" s="2"/>
      <c r="HT113" s="2"/>
      <c r="HU113" s="2"/>
      <c r="HV113" s="2"/>
      <c r="HW113" s="2"/>
      <c r="HX113" s="2"/>
      <c r="HY113" s="2"/>
      <c r="HZ113" s="2"/>
      <c r="IA113" s="2"/>
      <c r="IB113" s="2"/>
      <c r="IC113" s="2"/>
      <c r="ID113" s="2"/>
      <c r="IE113" s="2"/>
      <c r="IF113" s="2"/>
      <c r="IG113" s="2"/>
      <c r="IH113" s="2"/>
      <c r="II113" s="2"/>
      <c r="IJ113" s="2"/>
      <c r="IK113" s="2">
        <v>0</v>
      </c>
      <c r="IL113" s="2"/>
      <c r="IM113" s="2"/>
      <c r="IN113" s="2"/>
      <c r="IO113" s="2"/>
      <c r="IP113" s="2"/>
      <c r="IQ113" s="2"/>
      <c r="IR113" s="2"/>
      <c r="IS113" s="2"/>
      <c r="IT113" s="2"/>
      <c r="IU113" s="2"/>
    </row>
    <row r="114" spans="1:255" x14ac:dyDescent="0.2">
      <c r="A114">
        <v>17</v>
      </c>
      <c r="B114">
        <v>1</v>
      </c>
      <c r="C114">
        <f>ROW(SmtRes!A128)</f>
        <v>128</v>
      </c>
      <c r="D114">
        <f>ROW(EtalonRes!A130)</f>
        <v>130</v>
      </c>
      <c r="E114" t="s">
        <v>198</v>
      </c>
      <c r="F114" t="s">
        <v>199</v>
      </c>
      <c r="G114" t="s">
        <v>200</v>
      </c>
      <c r="H114" t="s">
        <v>145</v>
      </c>
      <c r="I114">
        <f>ROUND(95/100,9)</f>
        <v>0.95</v>
      </c>
      <c r="J114">
        <v>0</v>
      </c>
      <c r="K114">
        <f>ROUND(95/100,9)</f>
        <v>0.95</v>
      </c>
      <c r="O114">
        <f t="shared" si="93"/>
        <v>3513.28</v>
      </c>
      <c r="P114">
        <f t="shared" si="94"/>
        <v>431.6</v>
      </c>
      <c r="Q114">
        <f>(ROUND((ROUND((((ET114*1.25))*AV114*I114),2)*BB114),2)+ROUND((ROUND(((AE114-((EU114*1.25)))*AV114*I114),2)*BS114),2))</f>
        <v>58.26</v>
      </c>
      <c r="R114">
        <f t="shared" si="95"/>
        <v>15.53</v>
      </c>
      <c r="S114">
        <f t="shared" si="96"/>
        <v>3023.42</v>
      </c>
      <c r="T114">
        <f t="shared" si="97"/>
        <v>0</v>
      </c>
      <c r="U114">
        <f t="shared" si="98"/>
        <v>7.2760499999999997</v>
      </c>
      <c r="V114">
        <f t="shared" si="99"/>
        <v>0</v>
      </c>
      <c r="W114">
        <f t="shared" si="100"/>
        <v>0</v>
      </c>
      <c r="X114">
        <f t="shared" si="101"/>
        <v>2630.38</v>
      </c>
      <c r="Y114">
        <f t="shared" si="102"/>
        <v>1239.5999999999999</v>
      </c>
      <c r="AA114">
        <v>72842452</v>
      </c>
      <c r="AB114">
        <f t="shared" si="103"/>
        <v>294.51350000000002</v>
      </c>
      <c r="AC114">
        <f t="shared" si="104"/>
        <v>196.67</v>
      </c>
      <c r="AD114">
        <f>ROUND(((((ET114*1.25))-((EU114*1.25)))+AE114),6)</f>
        <v>5.625</v>
      </c>
      <c r="AE114">
        <f>ROUND(((EU114*1.25)),6)</f>
        <v>0.47499999999999998</v>
      </c>
      <c r="AF114">
        <f>ROUND(((EV114*1.15)),6)</f>
        <v>92.218500000000006</v>
      </c>
      <c r="AG114">
        <f t="shared" si="105"/>
        <v>0</v>
      </c>
      <c r="AH114">
        <f>((EW114*1.15))</f>
        <v>7.6589999999999998</v>
      </c>
      <c r="AI114">
        <f>((EX114*1.25))</f>
        <v>0</v>
      </c>
      <c r="AJ114">
        <f t="shared" si="106"/>
        <v>0</v>
      </c>
      <c r="AK114">
        <v>281.36</v>
      </c>
      <c r="AL114">
        <v>196.67</v>
      </c>
      <c r="AM114">
        <v>4.5</v>
      </c>
      <c r="AN114">
        <v>0.38</v>
      </c>
      <c r="AO114">
        <v>80.19</v>
      </c>
      <c r="AP114">
        <v>0</v>
      </c>
      <c r="AQ114">
        <v>6.66</v>
      </c>
      <c r="AR114">
        <v>0</v>
      </c>
      <c r="AS114">
        <v>0</v>
      </c>
      <c r="AT114">
        <v>87</v>
      </c>
      <c r="AU114">
        <v>41</v>
      </c>
      <c r="AV114">
        <v>1</v>
      </c>
      <c r="AW114">
        <v>1</v>
      </c>
      <c r="AZ114">
        <v>1</v>
      </c>
      <c r="BA114">
        <v>34.51</v>
      </c>
      <c r="BB114">
        <v>10.91</v>
      </c>
      <c r="BC114">
        <v>2.31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1</v>
      </c>
      <c r="BJ114" t="s">
        <v>201</v>
      </c>
      <c r="BM114">
        <v>1974</v>
      </c>
      <c r="BN114">
        <v>0</v>
      </c>
      <c r="BO114" t="s">
        <v>199</v>
      </c>
      <c r="BP114">
        <v>1</v>
      </c>
      <c r="BQ114">
        <v>30</v>
      </c>
      <c r="BR114">
        <v>0</v>
      </c>
      <c r="BS114">
        <v>34.51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87</v>
      </c>
      <c r="CA114">
        <v>41</v>
      </c>
      <c r="CB114" t="s">
        <v>3</v>
      </c>
      <c r="CE114">
        <v>30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107"/>
        <v>3513.28</v>
      </c>
      <c r="CQ114">
        <f t="shared" si="108"/>
        <v>454.31</v>
      </c>
      <c r="CR114">
        <f>(ROUND((ROUND((((ET114*1.25))*AV114*1),2)*BB114),2)+ROUND((ROUND(((AE114-((EU114*1.25)))*AV114*1),2)*BS114),2))</f>
        <v>61.42</v>
      </c>
      <c r="CS114">
        <f t="shared" si="109"/>
        <v>16.559999999999999</v>
      </c>
      <c r="CT114">
        <f t="shared" si="110"/>
        <v>3182.51</v>
      </c>
      <c r="CU114">
        <f t="shared" si="111"/>
        <v>0</v>
      </c>
      <c r="CV114">
        <f t="shared" si="112"/>
        <v>7.6589999999999998</v>
      </c>
      <c r="CW114">
        <f t="shared" si="113"/>
        <v>0</v>
      </c>
      <c r="CX114">
        <f t="shared" si="114"/>
        <v>0</v>
      </c>
      <c r="CY114">
        <f>S114*(BZ114/100)</f>
        <v>2630.3753999999999</v>
      </c>
      <c r="CZ114">
        <f>S114*(CA114/100)</f>
        <v>1239.6022</v>
      </c>
      <c r="DC114" t="s">
        <v>3</v>
      </c>
      <c r="DD114" t="s">
        <v>3</v>
      </c>
      <c r="DE114" t="s">
        <v>15</v>
      </c>
      <c r="DF114" t="s">
        <v>15</v>
      </c>
      <c r="DG114" t="s">
        <v>16</v>
      </c>
      <c r="DH114" t="s">
        <v>3</v>
      </c>
      <c r="DI114" t="s">
        <v>16</v>
      </c>
      <c r="DJ114" t="s">
        <v>15</v>
      </c>
      <c r="DK114" t="s">
        <v>3</v>
      </c>
      <c r="DL114" t="s">
        <v>3</v>
      </c>
      <c r="DM114" t="s">
        <v>3</v>
      </c>
      <c r="DN114">
        <v>104</v>
      </c>
      <c r="DO114">
        <v>70</v>
      </c>
      <c r="DP114">
        <v>1</v>
      </c>
      <c r="DQ114">
        <v>1</v>
      </c>
      <c r="DU114">
        <v>1013</v>
      </c>
      <c r="DV114" t="s">
        <v>145</v>
      </c>
      <c r="DW114" t="s">
        <v>145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71952717</v>
      </c>
      <c r="EF114">
        <v>30</v>
      </c>
      <c r="EG114" t="s">
        <v>32</v>
      </c>
      <c r="EH114">
        <v>0</v>
      </c>
      <c r="EI114" t="s">
        <v>3</v>
      </c>
      <c r="EJ114">
        <v>1</v>
      </c>
      <c r="EK114">
        <v>1974</v>
      </c>
      <c r="EL114" t="s">
        <v>202</v>
      </c>
      <c r="EM114" t="s">
        <v>203</v>
      </c>
      <c r="EO114" t="s">
        <v>3</v>
      </c>
      <c r="EQ114">
        <v>2097152</v>
      </c>
      <c r="ER114">
        <v>281.36</v>
      </c>
      <c r="ES114">
        <v>196.67</v>
      </c>
      <c r="ET114">
        <v>4.5</v>
      </c>
      <c r="EU114">
        <v>0.38</v>
      </c>
      <c r="EV114">
        <v>80.19</v>
      </c>
      <c r="EW114">
        <v>6.66</v>
      </c>
      <c r="EX114">
        <v>0</v>
      </c>
      <c r="EY114">
        <v>0</v>
      </c>
      <c r="FQ114">
        <v>0</v>
      </c>
      <c r="FR114">
        <f t="shared" si="115"/>
        <v>0</v>
      </c>
      <c r="FS114">
        <v>0</v>
      </c>
      <c r="FX114">
        <v>104</v>
      </c>
      <c r="FY114">
        <v>70</v>
      </c>
      <c r="GA114" t="s">
        <v>3</v>
      </c>
      <c r="GD114">
        <v>0</v>
      </c>
      <c r="GF114">
        <v>-1677936831</v>
      </c>
      <c r="GG114">
        <v>2</v>
      </c>
      <c r="GH114">
        <v>1</v>
      </c>
      <c r="GI114">
        <v>2</v>
      </c>
      <c r="GJ114">
        <v>0</v>
      </c>
      <c r="GK114">
        <f>ROUND(R114*(S12)/100,2)</f>
        <v>24.85</v>
      </c>
      <c r="GL114">
        <f t="shared" si="116"/>
        <v>0</v>
      </c>
      <c r="GM114">
        <f t="shared" si="117"/>
        <v>7408.11</v>
      </c>
      <c r="GN114">
        <f t="shared" si="118"/>
        <v>7408.11</v>
      </c>
      <c r="GO114">
        <f t="shared" si="119"/>
        <v>0</v>
      </c>
      <c r="GP114">
        <f t="shared" si="120"/>
        <v>0</v>
      </c>
      <c r="GR114">
        <v>0</v>
      </c>
      <c r="GS114">
        <v>3</v>
      </c>
      <c r="GT114">
        <v>0</v>
      </c>
      <c r="GU114" t="s">
        <v>3</v>
      </c>
      <c r="GV114">
        <f t="shared" si="121"/>
        <v>0</v>
      </c>
      <c r="GW114">
        <v>1</v>
      </c>
      <c r="GX114">
        <f t="shared" si="122"/>
        <v>0</v>
      </c>
      <c r="HA114">
        <v>0</v>
      </c>
      <c r="HB114">
        <v>0</v>
      </c>
      <c r="HC114">
        <f t="shared" si="123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55" x14ac:dyDescent="0.2">
      <c r="A115" s="2">
        <v>18</v>
      </c>
      <c r="B115" s="2">
        <v>1</v>
      </c>
      <c r="C115" s="2">
        <v>119</v>
      </c>
      <c r="D115" s="2"/>
      <c r="E115" s="2" t="s">
        <v>204</v>
      </c>
      <c r="F115" s="2" t="s">
        <v>205</v>
      </c>
      <c r="G115" s="2" t="s">
        <v>206</v>
      </c>
      <c r="H115" s="2" t="s">
        <v>207</v>
      </c>
      <c r="I115" s="2">
        <f>I113*J115</f>
        <v>95.95</v>
      </c>
      <c r="J115" s="2">
        <v>101.00000000000001</v>
      </c>
      <c r="K115" s="2">
        <v>101</v>
      </c>
      <c r="L115" s="2"/>
      <c r="M115" s="2"/>
      <c r="N115" s="2"/>
      <c r="O115" s="2">
        <f t="shared" si="93"/>
        <v>2128.17</v>
      </c>
      <c r="P115" s="2">
        <f t="shared" si="94"/>
        <v>2128.17</v>
      </c>
      <c r="Q115" s="2">
        <f>(ROUND((ROUND(((ET115)*AV115*I115),2)*BB115),2)+ROUND((ROUND(((AE115-(EU115))*AV115*I115),2)*BS115),2))</f>
        <v>0</v>
      </c>
      <c r="R115" s="2">
        <f t="shared" si="95"/>
        <v>0</v>
      </c>
      <c r="S115" s="2">
        <f t="shared" si="96"/>
        <v>0</v>
      </c>
      <c r="T115" s="2">
        <f t="shared" si="97"/>
        <v>0</v>
      </c>
      <c r="U115" s="2">
        <f t="shared" si="98"/>
        <v>0</v>
      </c>
      <c r="V115" s="2">
        <f t="shared" si="99"/>
        <v>0</v>
      </c>
      <c r="W115" s="2">
        <f t="shared" si="100"/>
        <v>0</v>
      </c>
      <c r="X115" s="2">
        <f t="shared" si="101"/>
        <v>0</v>
      </c>
      <c r="Y115" s="2">
        <f t="shared" si="102"/>
        <v>0</v>
      </c>
      <c r="Z115" s="2"/>
      <c r="AA115" s="2">
        <v>72842451</v>
      </c>
      <c r="AB115" s="2">
        <f t="shared" si="103"/>
        <v>22.18</v>
      </c>
      <c r="AC115" s="2">
        <f t="shared" si="104"/>
        <v>22.18</v>
      </c>
      <c r="AD115" s="2">
        <f>ROUND((((ET115)-(EU115))+AE115),6)</f>
        <v>0</v>
      </c>
      <c r="AE115" s="2">
        <f>ROUND((EU115),6)</f>
        <v>0</v>
      </c>
      <c r="AF115" s="2">
        <f>ROUND((EV115),6)</f>
        <v>0</v>
      </c>
      <c r="AG115" s="2">
        <f t="shared" si="105"/>
        <v>0</v>
      </c>
      <c r="AH115" s="2">
        <f>(EW115)</f>
        <v>0</v>
      </c>
      <c r="AI115" s="2">
        <f>(EX115)</f>
        <v>0</v>
      </c>
      <c r="AJ115" s="2">
        <f t="shared" si="106"/>
        <v>0</v>
      </c>
      <c r="AK115" s="2">
        <v>22.18</v>
      </c>
      <c r="AL115" s="2">
        <v>22.18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104</v>
      </c>
      <c r="AU115" s="2">
        <v>70</v>
      </c>
      <c r="AV115" s="2">
        <v>1</v>
      </c>
      <c r="AW115" s="2">
        <v>1</v>
      </c>
      <c r="AX115" s="2"/>
      <c r="AY115" s="2"/>
      <c r="AZ115" s="2">
        <v>1</v>
      </c>
      <c r="BA115" s="2">
        <v>1</v>
      </c>
      <c r="BB115" s="2">
        <v>1</v>
      </c>
      <c r="BC115" s="2">
        <v>1</v>
      </c>
      <c r="BD115" s="2" t="s">
        <v>3</v>
      </c>
      <c r="BE115" s="2" t="s">
        <v>3</v>
      </c>
      <c r="BF115" s="2" t="s">
        <v>3</v>
      </c>
      <c r="BG115" s="2" t="s">
        <v>3</v>
      </c>
      <c r="BH115" s="2">
        <v>3</v>
      </c>
      <c r="BI115" s="2">
        <v>1</v>
      </c>
      <c r="BJ115" s="2" t="s">
        <v>208</v>
      </c>
      <c r="BK115" s="2"/>
      <c r="BL115" s="2"/>
      <c r="BM115" s="2">
        <v>1974</v>
      </c>
      <c r="BN115" s="2">
        <v>0</v>
      </c>
      <c r="BO115" s="2" t="s">
        <v>3</v>
      </c>
      <c r="BP115" s="2">
        <v>0</v>
      </c>
      <c r="BQ115" s="2">
        <v>30</v>
      </c>
      <c r="BR115" s="2">
        <v>0</v>
      </c>
      <c r="BS115" s="2">
        <v>1</v>
      </c>
      <c r="BT115" s="2">
        <v>1</v>
      </c>
      <c r="BU115" s="2">
        <v>1</v>
      </c>
      <c r="BV115" s="2">
        <v>1</v>
      </c>
      <c r="BW115" s="2">
        <v>1</v>
      </c>
      <c r="BX115" s="2">
        <v>1</v>
      </c>
      <c r="BY115" s="2" t="s">
        <v>3</v>
      </c>
      <c r="BZ115" s="2">
        <v>104</v>
      </c>
      <c r="CA115" s="2">
        <v>70</v>
      </c>
      <c r="CB115" s="2" t="s">
        <v>3</v>
      </c>
      <c r="CC115" s="2"/>
      <c r="CD115" s="2"/>
      <c r="CE115" s="2">
        <v>30</v>
      </c>
      <c r="CF115" s="2">
        <v>0</v>
      </c>
      <c r="CG115" s="2">
        <v>0</v>
      </c>
      <c r="CH115" s="2"/>
      <c r="CI115" s="2"/>
      <c r="CJ115" s="2"/>
      <c r="CK115" s="2"/>
      <c r="CL115" s="2"/>
      <c r="CM115" s="2">
        <v>0</v>
      </c>
      <c r="CN115" s="2" t="s">
        <v>3</v>
      </c>
      <c r="CO115" s="2">
        <v>0</v>
      </c>
      <c r="CP115" s="2">
        <f t="shared" si="107"/>
        <v>2128.17</v>
      </c>
      <c r="CQ115" s="2">
        <f t="shared" si="108"/>
        <v>22.18</v>
      </c>
      <c r="CR115" s="2">
        <f>(ROUND((ROUND(((ET115)*AV115*1),2)*BB115),2)+ROUND((ROUND(((AE115-(EU115))*AV115*1),2)*BS115),2))</f>
        <v>0</v>
      </c>
      <c r="CS115" s="2">
        <f t="shared" si="109"/>
        <v>0</v>
      </c>
      <c r="CT115" s="2">
        <f t="shared" si="110"/>
        <v>0</v>
      </c>
      <c r="CU115" s="2">
        <f t="shared" si="111"/>
        <v>0</v>
      </c>
      <c r="CV115" s="2">
        <f t="shared" si="112"/>
        <v>0</v>
      </c>
      <c r="CW115" s="2">
        <f t="shared" si="113"/>
        <v>0</v>
      </c>
      <c r="CX115" s="2">
        <f t="shared" si="114"/>
        <v>0</v>
      </c>
      <c r="CY115" s="2">
        <f>((S115*BZ115)/100)</f>
        <v>0</v>
      </c>
      <c r="CZ115" s="2">
        <f>((S115*CA115)/100)</f>
        <v>0</v>
      </c>
      <c r="DA115" s="2"/>
      <c r="DB115" s="2"/>
      <c r="DC115" s="2" t="s">
        <v>3</v>
      </c>
      <c r="DD115" s="2" t="s">
        <v>3</v>
      </c>
      <c r="DE115" s="2" t="s">
        <v>3</v>
      </c>
      <c r="DF115" s="2" t="s">
        <v>3</v>
      </c>
      <c r="DG115" s="2" t="s">
        <v>3</v>
      </c>
      <c r="DH115" s="2" t="s">
        <v>3</v>
      </c>
      <c r="DI115" s="2" t="s">
        <v>3</v>
      </c>
      <c r="DJ115" s="2" t="s">
        <v>3</v>
      </c>
      <c r="DK115" s="2" t="s">
        <v>3</v>
      </c>
      <c r="DL115" s="2" t="s">
        <v>3</v>
      </c>
      <c r="DM115" s="2" t="s">
        <v>3</v>
      </c>
      <c r="DN115" s="2">
        <v>0</v>
      </c>
      <c r="DO115" s="2">
        <v>0</v>
      </c>
      <c r="DP115" s="2">
        <v>1</v>
      </c>
      <c r="DQ115" s="2">
        <v>1</v>
      </c>
      <c r="DR115" s="2"/>
      <c r="DS115" s="2"/>
      <c r="DT115" s="2"/>
      <c r="DU115" s="2">
        <v>1003</v>
      </c>
      <c r="DV115" s="2" t="s">
        <v>207</v>
      </c>
      <c r="DW115" s="2" t="s">
        <v>207</v>
      </c>
      <c r="DX115" s="2">
        <v>1</v>
      </c>
      <c r="DY115" s="2"/>
      <c r="DZ115" s="2" t="s">
        <v>3</v>
      </c>
      <c r="EA115" s="2" t="s">
        <v>3</v>
      </c>
      <c r="EB115" s="2" t="s">
        <v>3</v>
      </c>
      <c r="EC115" s="2" t="s">
        <v>3</v>
      </c>
      <c r="ED115" s="2"/>
      <c r="EE115" s="2">
        <v>71952717</v>
      </c>
      <c r="EF115" s="2">
        <v>30</v>
      </c>
      <c r="EG115" s="2" t="s">
        <v>32</v>
      </c>
      <c r="EH115" s="2">
        <v>0</v>
      </c>
      <c r="EI115" s="2" t="s">
        <v>3</v>
      </c>
      <c r="EJ115" s="2">
        <v>1</v>
      </c>
      <c r="EK115" s="2">
        <v>1974</v>
      </c>
      <c r="EL115" s="2" t="s">
        <v>202</v>
      </c>
      <c r="EM115" s="2" t="s">
        <v>203</v>
      </c>
      <c r="EN115" s="2"/>
      <c r="EO115" s="2" t="s">
        <v>3</v>
      </c>
      <c r="EP115" s="2"/>
      <c r="EQ115" s="2">
        <v>1310720</v>
      </c>
      <c r="ER115" s="2">
        <v>22.18</v>
      </c>
      <c r="ES115" s="2">
        <v>22.18</v>
      </c>
      <c r="ET115" s="2">
        <v>0</v>
      </c>
      <c r="EU115" s="2">
        <v>0</v>
      </c>
      <c r="EV115" s="2">
        <v>0</v>
      </c>
      <c r="EW115" s="2">
        <v>0</v>
      </c>
      <c r="EX115" s="2">
        <v>0</v>
      </c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>
        <v>0</v>
      </c>
      <c r="FR115" s="2">
        <f t="shared" si="115"/>
        <v>0</v>
      </c>
      <c r="FS115" s="2">
        <v>0</v>
      </c>
      <c r="FT115" s="2"/>
      <c r="FU115" s="2"/>
      <c r="FV115" s="2"/>
      <c r="FW115" s="2"/>
      <c r="FX115" s="2">
        <v>104</v>
      </c>
      <c r="FY115" s="2">
        <v>70</v>
      </c>
      <c r="FZ115" s="2"/>
      <c r="GA115" s="2" t="s">
        <v>3</v>
      </c>
      <c r="GB115" s="2"/>
      <c r="GC115" s="2"/>
      <c r="GD115" s="2">
        <v>0</v>
      </c>
      <c r="GE115" s="2"/>
      <c r="GF115" s="2">
        <v>1997169182</v>
      </c>
      <c r="GG115" s="2">
        <v>2</v>
      </c>
      <c r="GH115" s="2">
        <v>1</v>
      </c>
      <c r="GI115" s="2">
        <v>-2</v>
      </c>
      <c r="GJ115" s="2">
        <v>0</v>
      </c>
      <c r="GK115" s="2">
        <f>ROUND(R115*(R12)/100,2)</f>
        <v>0</v>
      </c>
      <c r="GL115" s="2">
        <f t="shared" si="116"/>
        <v>0</v>
      </c>
      <c r="GM115" s="2">
        <f t="shared" si="117"/>
        <v>2128.17</v>
      </c>
      <c r="GN115" s="2">
        <f t="shared" si="118"/>
        <v>2128.17</v>
      </c>
      <c r="GO115" s="2">
        <f t="shared" si="119"/>
        <v>0</v>
      </c>
      <c r="GP115" s="2">
        <f t="shared" si="120"/>
        <v>0</v>
      </c>
      <c r="GQ115" s="2"/>
      <c r="GR115" s="2">
        <v>0</v>
      </c>
      <c r="GS115" s="2">
        <v>3</v>
      </c>
      <c r="GT115" s="2">
        <v>0</v>
      </c>
      <c r="GU115" s="2" t="s">
        <v>3</v>
      </c>
      <c r="GV115" s="2">
        <f t="shared" si="121"/>
        <v>0</v>
      </c>
      <c r="GW115" s="2">
        <v>1</v>
      </c>
      <c r="GX115" s="2">
        <f t="shared" si="122"/>
        <v>0</v>
      </c>
      <c r="GY115" s="2"/>
      <c r="GZ115" s="2"/>
      <c r="HA115" s="2">
        <v>0</v>
      </c>
      <c r="HB115" s="2">
        <v>0</v>
      </c>
      <c r="HC115" s="2">
        <f t="shared" si="123"/>
        <v>0</v>
      </c>
      <c r="HD115" s="2"/>
      <c r="HE115" s="2" t="s">
        <v>3</v>
      </c>
      <c r="HF115" s="2" t="s">
        <v>3</v>
      </c>
      <c r="HG115" s="2"/>
      <c r="HH115" s="2"/>
      <c r="HI115" s="2"/>
      <c r="HJ115" s="2"/>
      <c r="HK115" s="2"/>
      <c r="HL115" s="2"/>
      <c r="HM115" s="2" t="s">
        <v>3</v>
      </c>
      <c r="HN115" s="2" t="s">
        <v>3</v>
      </c>
      <c r="HO115" s="2" t="s">
        <v>3</v>
      </c>
      <c r="HP115" s="2" t="s">
        <v>3</v>
      </c>
      <c r="HQ115" s="2" t="s">
        <v>3</v>
      </c>
      <c r="HR115" s="2"/>
      <c r="HS115" s="2"/>
      <c r="HT115" s="2"/>
      <c r="HU115" s="2"/>
      <c r="HV115" s="2"/>
      <c r="HW115" s="2"/>
      <c r="HX115" s="2"/>
      <c r="HY115" s="2"/>
      <c r="HZ115" s="2"/>
      <c r="IA115" s="2"/>
      <c r="IB115" s="2"/>
      <c r="IC115" s="2"/>
      <c r="ID115" s="2"/>
      <c r="IE115" s="2"/>
      <c r="IF115" s="2"/>
      <c r="IG115" s="2"/>
      <c r="IH115" s="2"/>
      <c r="II115" s="2"/>
      <c r="IJ115" s="2"/>
      <c r="IK115" s="2">
        <v>0</v>
      </c>
      <c r="IL115" s="2"/>
      <c r="IM115" s="2"/>
      <c r="IN115" s="2"/>
      <c r="IO115" s="2"/>
      <c r="IP115" s="2"/>
      <c r="IQ115" s="2"/>
      <c r="IR115" s="2"/>
      <c r="IS115" s="2"/>
      <c r="IT115" s="2"/>
      <c r="IU115" s="2"/>
    </row>
    <row r="116" spans="1:255" x14ac:dyDescent="0.2">
      <c r="A116">
        <v>18</v>
      </c>
      <c r="B116">
        <v>1</v>
      </c>
      <c r="C116">
        <v>126</v>
      </c>
      <c r="E116" t="s">
        <v>204</v>
      </c>
      <c r="F116" t="s">
        <v>205</v>
      </c>
      <c r="G116" t="s">
        <v>206</v>
      </c>
      <c r="H116" t="s">
        <v>207</v>
      </c>
      <c r="I116">
        <f>I114*J116</f>
        <v>95.95</v>
      </c>
      <c r="J116">
        <v>101.00000000000001</v>
      </c>
      <c r="K116">
        <v>101</v>
      </c>
      <c r="O116">
        <f t="shared" si="93"/>
        <v>3745.58</v>
      </c>
      <c r="P116">
        <f t="shared" si="94"/>
        <v>3745.58</v>
      </c>
      <c r="Q116">
        <f>(ROUND((ROUND(((ET116)*AV116*I116),2)*BB116),2)+ROUND((ROUND(((AE116-(EU116))*AV116*I116),2)*BS116),2))</f>
        <v>0</v>
      </c>
      <c r="R116">
        <f t="shared" si="95"/>
        <v>0</v>
      </c>
      <c r="S116">
        <f t="shared" si="96"/>
        <v>0</v>
      </c>
      <c r="T116">
        <f t="shared" si="97"/>
        <v>0</v>
      </c>
      <c r="U116">
        <f t="shared" si="98"/>
        <v>0</v>
      </c>
      <c r="V116">
        <f t="shared" si="99"/>
        <v>0</v>
      </c>
      <c r="W116">
        <f t="shared" si="100"/>
        <v>0</v>
      </c>
      <c r="X116">
        <f t="shared" si="101"/>
        <v>0</v>
      </c>
      <c r="Y116">
        <f t="shared" si="102"/>
        <v>0</v>
      </c>
      <c r="AA116">
        <v>72842452</v>
      </c>
      <c r="AB116">
        <f t="shared" si="103"/>
        <v>22.18</v>
      </c>
      <c r="AC116">
        <f t="shared" si="104"/>
        <v>22.18</v>
      </c>
      <c r="AD116">
        <f>ROUND((((ET116)-(EU116))+AE116),6)</f>
        <v>0</v>
      </c>
      <c r="AE116">
        <f>ROUND((EU116),6)</f>
        <v>0</v>
      </c>
      <c r="AF116">
        <f>ROUND((EV116),6)</f>
        <v>0</v>
      </c>
      <c r="AG116">
        <f t="shared" si="105"/>
        <v>0</v>
      </c>
      <c r="AH116">
        <f>(EW116)</f>
        <v>0</v>
      </c>
      <c r="AI116">
        <f>(EX116)</f>
        <v>0</v>
      </c>
      <c r="AJ116">
        <f t="shared" si="106"/>
        <v>0</v>
      </c>
      <c r="AK116">
        <v>22.18</v>
      </c>
      <c r="AL116">
        <v>22.18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1.76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1</v>
      </c>
      <c r="BJ116" t="s">
        <v>208</v>
      </c>
      <c r="BM116">
        <v>1974</v>
      </c>
      <c r="BN116">
        <v>0</v>
      </c>
      <c r="BO116" t="s">
        <v>205</v>
      </c>
      <c r="BP116">
        <v>1</v>
      </c>
      <c r="BQ116">
        <v>30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0</v>
      </c>
      <c r="CA116">
        <v>0</v>
      </c>
      <c r="CB116" t="s">
        <v>3</v>
      </c>
      <c r="CE116">
        <v>30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107"/>
        <v>3745.58</v>
      </c>
      <c r="CQ116">
        <f t="shared" si="108"/>
        <v>39.04</v>
      </c>
      <c r="CR116">
        <f>(ROUND((ROUND(((ET116)*AV116*1),2)*BB116),2)+ROUND((ROUND(((AE116-(EU116))*AV116*1),2)*BS116),2))</f>
        <v>0</v>
      </c>
      <c r="CS116">
        <f t="shared" si="109"/>
        <v>0</v>
      </c>
      <c r="CT116">
        <f t="shared" si="110"/>
        <v>0</v>
      </c>
      <c r="CU116">
        <f t="shared" si="111"/>
        <v>0</v>
      </c>
      <c r="CV116">
        <f t="shared" si="112"/>
        <v>0</v>
      </c>
      <c r="CW116">
        <f t="shared" si="113"/>
        <v>0</v>
      </c>
      <c r="CX116">
        <f t="shared" si="114"/>
        <v>0</v>
      </c>
      <c r="CY116">
        <f>S116*(BZ116/100)</f>
        <v>0</v>
      </c>
      <c r="CZ116">
        <f>S116*(CA116/100)</f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104</v>
      </c>
      <c r="DO116">
        <v>70</v>
      </c>
      <c r="DP116">
        <v>1</v>
      </c>
      <c r="DQ116">
        <v>1</v>
      </c>
      <c r="DU116">
        <v>1003</v>
      </c>
      <c r="DV116" t="s">
        <v>207</v>
      </c>
      <c r="DW116" t="s">
        <v>207</v>
      </c>
      <c r="DX116">
        <v>1</v>
      </c>
      <c r="DZ116" t="s">
        <v>3</v>
      </c>
      <c r="EA116" t="s">
        <v>3</v>
      </c>
      <c r="EB116" t="s">
        <v>3</v>
      </c>
      <c r="EC116" t="s">
        <v>3</v>
      </c>
      <c r="EE116">
        <v>71952717</v>
      </c>
      <c r="EF116">
        <v>30</v>
      </c>
      <c r="EG116" t="s">
        <v>32</v>
      </c>
      <c r="EH116">
        <v>0</v>
      </c>
      <c r="EI116" t="s">
        <v>3</v>
      </c>
      <c r="EJ116">
        <v>1</v>
      </c>
      <c r="EK116">
        <v>1974</v>
      </c>
      <c r="EL116" t="s">
        <v>202</v>
      </c>
      <c r="EM116" t="s">
        <v>203</v>
      </c>
      <c r="EO116" t="s">
        <v>3</v>
      </c>
      <c r="EQ116">
        <v>1310720</v>
      </c>
      <c r="ER116">
        <v>22.18</v>
      </c>
      <c r="ES116">
        <v>22.18</v>
      </c>
      <c r="ET116">
        <v>0</v>
      </c>
      <c r="EU116">
        <v>0</v>
      </c>
      <c r="EV116">
        <v>0</v>
      </c>
      <c r="EW116">
        <v>0</v>
      </c>
      <c r="EX116">
        <v>0</v>
      </c>
      <c r="FQ116">
        <v>0</v>
      </c>
      <c r="FR116">
        <f t="shared" si="115"/>
        <v>0</v>
      </c>
      <c r="FS116">
        <v>0</v>
      </c>
      <c r="FX116">
        <v>104</v>
      </c>
      <c r="FY116">
        <v>70</v>
      </c>
      <c r="GA116" t="s">
        <v>3</v>
      </c>
      <c r="GD116">
        <v>0</v>
      </c>
      <c r="GF116">
        <v>1997169182</v>
      </c>
      <c r="GG116">
        <v>2</v>
      </c>
      <c r="GH116">
        <v>1</v>
      </c>
      <c r="GI116">
        <v>2</v>
      </c>
      <c r="GJ116">
        <v>0</v>
      </c>
      <c r="GK116">
        <f>ROUND(R116*(S12)/100,2)</f>
        <v>0</v>
      </c>
      <c r="GL116">
        <f t="shared" si="116"/>
        <v>0</v>
      </c>
      <c r="GM116">
        <f t="shared" si="117"/>
        <v>3745.58</v>
      </c>
      <c r="GN116">
        <f t="shared" si="118"/>
        <v>3745.58</v>
      </c>
      <c r="GO116">
        <f t="shared" si="119"/>
        <v>0</v>
      </c>
      <c r="GP116">
        <f t="shared" si="120"/>
        <v>0</v>
      </c>
      <c r="GR116">
        <v>0</v>
      </c>
      <c r="GS116">
        <v>3</v>
      </c>
      <c r="GT116">
        <v>0</v>
      </c>
      <c r="GU116" t="s">
        <v>3</v>
      </c>
      <c r="GV116">
        <f t="shared" si="121"/>
        <v>0</v>
      </c>
      <c r="GW116">
        <v>1</v>
      </c>
      <c r="GX116">
        <f t="shared" si="122"/>
        <v>0</v>
      </c>
      <c r="HA116">
        <v>0</v>
      </c>
      <c r="HB116">
        <v>0</v>
      </c>
      <c r="HC116">
        <f t="shared" si="123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8" spans="1:255" x14ac:dyDescent="0.2">
      <c r="A118" s="3">
        <v>51</v>
      </c>
      <c r="B118" s="3">
        <f>B79</f>
        <v>1</v>
      </c>
      <c r="C118" s="3">
        <f>A79</f>
        <v>4</v>
      </c>
      <c r="D118" s="3">
        <f>ROW(A79)</f>
        <v>79</v>
      </c>
      <c r="E118" s="3"/>
      <c r="F118" s="3" t="str">
        <f>IF(F79&lt;&gt;"",F79,"")</f>
        <v>Новый раздел</v>
      </c>
      <c r="G118" s="3" t="str">
        <f>IF(G79&lt;&gt;"",G79,"")</f>
        <v>Полы</v>
      </c>
      <c r="H118" s="3">
        <v>0</v>
      </c>
      <c r="I118" s="3"/>
      <c r="J118" s="3"/>
      <c r="K118" s="3"/>
      <c r="L118" s="3"/>
      <c r="M118" s="3"/>
      <c r="N118" s="3"/>
      <c r="O118" s="3">
        <f t="shared" ref="O118:T118" si="131">ROUND(AB118,2)</f>
        <v>77772.78</v>
      </c>
      <c r="P118" s="3">
        <f t="shared" si="131"/>
        <v>74882.69</v>
      </c>
      <c r="Q118" s="3">
        <f t="shared" si="131"/>
        <v>293.37</v>
      </c>
      <c r="R118" s="3">
        <f t="shared" si="131"/>
        <v>56.08</v>
      </c>
      <c r="S118" s="3">
        <f t="shared" si="131"/>
        <v>2596.7199999999998</v>
      </c>
      <c r="T118" s="3">
        <f t="shared" si="131"/>
        <v>0</v>
      </c>
      <c r="U118" s="3">
        <f>AH118</f>
        <v>222.56977499999999</v>
      </c>
      <c r="V118" s="3">
        <f>AI118</f>
        <v>0</v>
      </c>
      <c r="W118" s="3">
        <f>ROUND(AJ118,2)</f>
        <v>0</v>
      </c>
      <c r="X118" s="3">
        <f>ROUND(AK118,2)</f>
        <v>2409.6799999999998</v>
      </c>
      <c r="Y118" s="3">
        <f>ROUND(AL118,2)</f>
        <v>1650.8</v>
      </c>
      <c r="Z118" s="3"/>
      <c r="AA118" s="3"/>
      <c r="AB118" s="3">
        <f>ROUND(SUMIF(AA83:AA116,"=72842451",O83:O116),2)</f>
        <v>77772.78</v>
      </c>
      <c r="AC118" s="3">
        <f>ROUND(SUMIF(AA83:AA116,"=72842451",P83:P116),2)</f>
        <v>74882.69</v>
      </c>
      <c r="AD118" s="3">
        <f>ROUND(SUMIF(AA83:AA116,"=72842451",Q83:Q116),2)</f>
        <v>293.37</v>
      </c>
      <c r="AE118" s="3">
        <f>ROUND(SUMIF(AA83:AA116,"=72842451",R83:R116),2)</f>
        <v>56.08</v>
      </c>
      <c r="AF118" s="3">
        <f>ROUND(SUMIF(AA83:AA116,"=72842451",S83:S116),2)</f>
        <v>2596.7199999999998</v>
      </c>
      <c r="AG118" s="3">
        <f>ROUND(SUMIF(AA83:AA116,"=72842451",T83:T116),2)</f>
        <v>0</v>
      </c>
      <c r="AH118" s="3">
        <f>SUMIF(AA83:AA116,"=72842451",U83:U116)</f>
        <v>222.56977499999999</v>
      </c>
      <c r="AI118" s="3">
        <f>SUMIF(AA83:AA116,"=72842451",V83:V116)</f>
        <v>0</v>
      </c>
      <c r="AJ118" s="3">
        <f>ROUND(SUMIF(AA83:AA116,"=72842451",W83:W116),2)</f>
        <v>0</v>
      </c>
      <c r="AK118" s="3">
        <f>ROUND(SUMIF(AA83:AA116,"=72842451",X83:X116),2)</f>
        <v>2409.6799999999998</v>
      </c>
      <c r="AL118" s="3">
        <f>ROUND(SUMIF(AA83:AA116,"=72842451",Y83:Y116),2)</f>
        <v>1650.8</v>
      </c>
      <c r="AM118" s="3"/>
      <c r="AN118" s="3"/>
      <c r="AO118" s="3">
        <f t="shared" ref="AO118:BD118" si="132">ROUND(BX118,2)</f>
        <v>0</v>
      </c>
      <c r="AP118" s="3">
        <f t="shared" si="132"/>
        <v>0</v>
      </c>
      <c r="AQ118" s="3">
        <f t="shared" si="132"/>
        <v>0</v>
      </c>
      <c r="AR118" s="3">
        <f t="shared" si="132"/>
        <v>81931.399999999994</v>
      </c>
      <c r="AS118" s="3">
        <f t="shared" si="132"/>
        <v>81931.399999999994</v>
      </c>
      <c r="AT118" s="3">
        <f t="shared" si="132"/>
        <v>0</v>
      </c>
      <c r="AU118" s="3">
        <f t="shared" si="132"/>
        <v>0</v>
      </c>
      <c r="AV118" s="3">
        <f t="shared" si="132"/>
        <v>74882.69</v>
      </c>
      <c r="AW118" s="3">
        <f t="shared" si="132"/>
        <v>74882.69</v>
      </c>
      <c r="AX118" s="3">
        <f t="shared" si="132"/>
        <v>0</v>
      </c>
      <c r="AY118" s="3">
        <f t="shared" si="132"/>
        <v>74882.69</v>
      </c>
      <c r="AZ118" s="3">
        <f t="shared" si="132"/>
        <v>0</v>
      </c>
      <c r="BA118" s="3">
        <f t="shared" si="132"/>
        <v>0</v>
      </c>
      <c r="BB118" s="3">
        <f t="shared" si="132"/>
        <v>0</v>
      </c>
      <c r="BC118" s="3">
        <f t="shared" si="132"/>
        <v>0</v>
      </c>
      <c r="BD118" s="3">
        <f t="shared" si="132"/>
        <v>0</v>
      </c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>
        <f>ROUND(SUMIF(AA83:AA116,"=72842451",FQ83:FQ116),2)</f>
        <v>0</v>
      </c>
      <c r="BY118" s="3">
        <f>ROUND(SUMIF(AA83:AA116,"=72842451",FR83:FR116),2)</f>
        <v>0</v>
      </c>
      <c r="BZ118" s="3">
        <f>ROUND(SUMIF(AA83:AA116,"=72842451",GL83:GL116),2)</f>
        <v>0</v>
      </c>
      <c r="CA118" s="3">
        <f>ROUND(SUMIF(AA83:AA116,"=72842451",GM83:GM116),2)</f>
        <v>81931.399999999994</v>
      </c>
      <c r="CB118" s="3">
        <f>ROUND(SUMIF(AA83:AA116,"=72842451",GN83:GN116),2)</f>
        <v>81931.399999999994</v>
      </c>
      <c r="CC118" s="3">
        <f>ROUND(SUMIF(AA83:AA116,"=72842451",GO83:GO116),2)</f>
        <v>0</v>
      </c>
      <c r="CD118" s="3">
        <f>ROUND(SUMIF(AA83:AA116,"=72842451",GP83:GP116),2)</f>
        <v>0</v>
      </c>
      <c r="CE118" s="3">
        <f>AC118-BX118</f>
        <v>74882.69</v>
      </c>
      <c r="CF118" s="3">
        <f>AC118-BY118</f>
        <v>74882.69</v>
      </c>
      <c r="CG118" s="3">
        <f>BX118-BZ118</f>
        <v>0</v>
      </c>
      <c r="CH118" s="3">
        <f>AC118-BX118-BY118+BZ118</f>
        <v>74882.69</v>
      </c>
      <c r="CI118" s="3">
        <f>BY118-BZ118</f>
        <v>0</v>
      </c>
      <c r="CJ118" s="3">
        <f>ROUND(SUMIF(AA83:AA116,"=72842451",GX83:GX116),2)</f>
        <v>0</v>
      </c>
      <c r="CK118" s="3">
        <f>ROUND(SUMIF(AA83:AA116,"=72842451",GY83:GY116),2)</f>
        <v>0</v>
      </c>
      <c r="CL118" s="3">
        <f>ROUND(SUMIF(AA83:AA116,"=72842451",GZ83:GZ116),2)</f>
        <v>0</v>
      </c>
      <c r="CM118" s="3">
        <f>ROUND(SUMIF(AA83:AA116,"=72842451",HD83:HD116),2)</f>
        <v>0</v>
      </c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4">
        <f t="shared" ref="DG118:DL118" si="133">ROUND(DT118,2)</f>
        <v>302161.63</v>
      </c>
      <c r="DH118" s="4">
        <f t="shared" si="133"/>
        <v>208423.18</v>
      </c>
      <c r="DI118" s="4">
        <f t="shared" si="133"/>
        <v>4125.6400000000003</v>
      </c>
      <c r="DJ118" s="4">
        <f t="shared" si="133"/>
        <v>1935.32</v>
      </c>
      <c r="DK118" s="4">
        <f t="shared" si="133"/>
        <v>89612.81</v>
      </c>
      <c r="DL118" s="4">
        <f t="shared" si="133"/>
        <v>0</v>
      </c>
      <c r="DM118" s="4">
        <f>DZ118</f>
        <v>222.56977499999999</v>
      </c>
      <c r="DN118" s="4">
        <f>EA118</f>
        <v>0</v>
      </c>
      <c r="DO118" s="4">
        <f>ROUND(EB118,2)</f>
        <v>0</v>
      </c>
      <c r="DP118" s="4">
        <f>ROUND(EC118,2)</f>
        <v>70675.38</v>
      </c>
      <c r="DQ118" s="4">
        <f>ROUND(ED118,2)</f>
        <v>36741.26</v>
      </c>
      <c r="DR118" s="4"/>
      <c r="DS118" s="4"/>
      <c r="DT118" s="4">
        <f>ROUND(SUMIF(AA83:AA116,"=72842452",O83:O116),2)</f>
        <v>302161.63</v>
      </c>
      <c r="DU118" s="4">
        <f>ROUND(SUMIF(AA83:AA116,"=72842452",P83:P116),2)</f>
        <v>208423.18</v>
      </c>
      <c r="DV118" s="4">
        <f>ROUND(SUMIF(AA83:AA116,"=72842452",Q83:Q116),2)</f>
        <v>4125.6400000000003</v>
      </c>
      <c r="DW118" s="4">
        <f>ROUND(SUMIF(AA83:AA116,"=72842452",R83:R116),2)</f>
        <v>1935.32</v>
      </c>
      <c r="DX118" s="4">
        <f>ROUND(SUMIF(AA83:AA116,"=72842452",S83:S116),2)</f>
        <v>89612.81</v>
      </c>
      <c r="DY118" s="4">
        <f>ROUND(SUMIF(AA83:AA116,"=72842452",T83:T116),2)</f>
        <v>0</v>
      </c>
      <c r="DZ118" s="4">
        <f>SUMIF(AA83:AA116,"=72842452",U83:U116)</f>
        <v>222.56977499999999</v>
      </c>
      <c r="EA118" s="4">
        <f>SUMIF(AA83:AA116,"=72842452",V83:V116)</f>
        <v>0</v>
      </c>
      <c r="EB118" s="4">
        <f>ROUND(SUMIF(AA83:AA116,"=72842452",W83:W116),2)</f>
        <v>0</v>
      </c>
      <c r="EC118" s="4">
        <f>ROUND(SUMIF(AA83:AA116,"=72842452",X83:X116),2)</f>
        <v>70675.38</v>
      </c>
      <c r="ED118" s="4">
        <f>ROUND(SUMIF(AA83:AA116,"=72842452",Y83:Y116),2)</f>
        <v>36741.26</v>
      </c>
      <c r="EE118" s="4"/>
      <c r="EF118" s="4"/>
      <c r="EG118" s="4">
        <f t="shared" ref="EG118:EV118" si="134">ROUND(FP118,2)</f>
        <v>0</v>
      </c>
      <c r="EH118" s="4">
        <f t="shared" si="134"/>
        <v>0</v>
      </c>
      <c r="EI118" s="4">
        <f t="shared" si="134"/>
        <v>0</v>
      </c>
      <c r="EJ118" s="4">
        <f t="shared" si="134"/>
        <v>412674.79</v>
      </c>
      <c r="EK118" s="4">
        <f t="shared" si="134"/>
        <v>412674.79</v>
      </c>
      <c r="EL118" s="4">
        <f t="shared" si="134"/>
        <v>0</v>
      </c>
      <c r="EM118" s="4">
        <f t="shared" si="134"/>
        <v>0</v>
      </c>
      <c r="EN118" s="4">
        <f t="shared" si="134"/>
        <v>208423.18</v>
      </c>
      <c r="EO118" s="4">
        <f t="shared" si="134"/>
        <v>208423.18</v>
      </c>
      <c r="EP118" s="4">
        <f t="shared" si="134"/>
        <v>0</v>
      </c>
      <c r="EQ118" s="4">
        <f t="shared" si="134"/>
        <v>208423.18</v>
      </c>
      <c r="ER118" s="4">
        <f t="shared" si="134"/>
        <v>0</v>
      </c>
      <c r="ES118" s="4">
        <f t="shared" si="134"/>
        <v>0</v>
      </c>
      <c r="ET118" s="4">
        <f t="shared" si="134"/>
        <v>0</v>
      </c>
      <c r="EU118" s="4">
        <f t="shared" si="134"/>
        <v>0</v>
      </c>
      <c r="EV118" s="4">
        <f t="shared" si="134"/>
        <v>0</v>
      </c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4"/>
      <c r="FJ118" s="4"/>
      <c r="FK118" s="4"/>
      <c r="FL118" s="4"/>
      <c r="FM118" s="4"/>
      <c r="FN118" s="4"/>
      <c r="FO118" s="4"/>
      <c r="FP118" s="4">
        <f>ROUND(SUMIF(AA83:AA116,"=72842452",FQ83:FQ116),2)</f>
        <v>0</v>
      </c>
      <c r="FQ118" s="4">
        <f>ROUND(SUMIF(AA83:AA116,"=72842452",FR83:FR116),2)</f>
        <v>0</v>
      </c>
      <c r="FR118" s="4">
        <f>ROUND(SUMIF(AA83:AA116,"=72842452",GL83:GL116),2)</f>
        <v>0</v>
      </c>
      <c r="FS118" s="4">
        <f>ROUND(SUMIF(AA83:AA116,"=72842452",GM83:GM116),2)</f>
        <v>412674.79</v>
      </c>
      <c r="FT118" s="4">
        <f>ROUND(SUMIF(AA83:AA116,"=72842452",GN83:GN116),2)</f>
        <v>412674.79</v>
      </c>
      <c r="FU118" s="4">
        <f>ROUND(SUMIF(AA83:AA116,"=72842452",GO83:GO116),2)</f>
        <v>0</v>
      </c>
      <c r="FV118" s="4">
        <f>ROUND(SUMIF(AA83:AA116,"=72842452",GP83:GP116),2)</f>
        <v>0</v>
      </c>
      <c r="FW118" s="4">
        <f>DU118-FP118</f>
        <v>208423.18</v>
      </c>
      <c r="FX118" s="4">
        <f>DU118-FQ118</f>
        <v>208423.18</v>
      </c>
      <c r="FY118" s="4">
        <f>FP118-FR118</f>
        <v>0</v>
      </c>
      <c r="FZ118" s="4">
        <f>DU118-FP118-FQ118+FR118</f>
        <v>208423.18</v>
      </c>
      <c r="GA118" s="4">
        <f>FQ118-FR118</f>
        <v>0</v>
      </c>
      <c r="GB118" s="4">
        <f>ROUND(SUMIF(AA83:AA116,"=72842452",GX83:GX116),2)</f>
        <v>0</v>
      </c>
      <c r="GC118" s="4">
        <f>ROUND(SUMIF(AA83:AA116,"=72842452",GY83:GY116),2)</f>
        <v>0</v>
      </c>
      <c r="GD118" s="4">
        <f>ROUND(SUMIF(AA83:AA116,"=72842452",GZ83:GZ116),2)</f>
        <v>0</v>
      </c>
      <c r="GE118" s="4">
        <f>ROUND(SUMIF(AA83:AA116,"=72842452",HD83:HD116),2)</f>
        <v>0</v>
      </c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>
        <v>0</v>
      </c>
    </row>
    <row r="120" spans="1:255" x14ac:dyDescent="0.2">
      <c r="A120" s="5">
        <v>50</v>
      </c>
      <c r="B120" s="5">
        <v>0</v>
      </c>
      <c r="C120" s="5">
        <v>0</v>
      </c>
      <c r="D120" s="5">
        <v>1</v>
      </c>
      <c r="E120" s="5">
        <v>201</v>
      </c>
      <c r="F120" s="5">
        <f>ROUND(Source!O118,O120)</f>
        <v>77772.78</v>
      </c>
      <c r="G120" s="5" t="s">
        <v>72</v>
      </c>
      <c r="H120" s="5" t="s">
        <v>73</v>
      </c>
      <c r="I120" s="5"/>
      <c r="J120" s="5"/>
      <c r="K120" s="5">
        <v>201</v>
      </c>
      <c r="L120" s="5">
        <v>1</v>
      </c>
      <c r="M120" s="5">
        <v>3</v>
      </c>
      <c r="N120" s="5" t="s">
        <v>3</v>
      </c>
      <c r="O120" s="5">
        <v>2</v>
      </c>
      <c r="P120" s="5">
        <f>ROUND(Source!DG118,O120)</f>
        <v>302161.63</v>
      </c>
      <c r="Q120" s="5"/>
      <c r="R120" s="5"/>
      <c r="S120" s="5"/>
      <c r="T120" s="5"/>
      <c r="U120" s="5"/>
      <c r="V120" s="5"/>
      <c r="W120" s="5">
        <v>77772.78</v>
      </c>
      <c r="X120" s="5">
        <v>1</v>
      </c>
      <c r="Y120" s="5">
        <v>77772.78</v>
      </c>
      <c r="Z120" s="5">
        <v>302161.63</v>
      </c>
      <c r="AA120" s="5">
        <v>1</v>
      </c>
      <c r="AB120" s="5">
        <v>302161.63</v>
      </c>
    </row>
    <row r="121" spans="1:255" x14ac:dyDescent="0.2">
      <c r="A121" s="5">
        <v>50</v>
      </c>
      <c r="B121" s="5">
        <v>0</v>
      </c>
      <c r="C121" s="5">
        <v>0</v>
      </c>
      <c r="D121" s="5">
        <v>1</v>
      </c>
      <c r="E121" s="5">
        <v>202</v>
      </c>
      <c r="F121" s="5">
        <f>ROUND(Source!P118,O121)</f>
        <v>74882.69</v>
      </c>
      <c r="G121" s="5" t="s">
        <v>74</v>
      </c>
      <c r="H121" s="5" t="s">
        <v>75</v>
      </c>
      <c r="I121" s="5"/>
      <c r="J121" s="5"/>
      <c r="K121" s="5">
        <v>202</v>
      </c>
      <c r="L121" s="5">
        <v>2</v>
      </c>
      <c r="M121" s="5">
        <v>3</v>
      </c>
      <c r="N121" s="5" t="s">
        <v>3</v>
      </c>
      <c r="O121" s="5">
        <v>2</v>
      </c>
      <c r="P121" s="5">
        <f>ROUND(Source!DH118,O121)</f>
        <v>208423.18</v>
      </c>
      <c r="Q121" s="5"/>
      <c r="R121" s="5"/>
      <c r="S121" s="5"/>
      <c r="T121" s="5"/>
      <c r="U121" s="5"/>
      <c r="V121" s="5"/>
      <c r="W121" s="5">
        <v>74882.69</v>
      </c>
      <c r="X121" s="5">
        <v>1</v>
      </c>
      <c r="Y121" s="5">
        <v>74882.69</v>
      </c>
      <c r="Z121" s="5">
        <v>208423.18</v>
      </c>
      <c r="AA121" s="5">
        <v>1</v>
      </c>
      <c r="AB121" s="5">
        <v>208423.18</v>
      </c>
    </row>
    <row r="122" spans="1:255" x14ac:dyDescent="0.2">
      <c r="A122" s="5">
        <v>50</v>
      </c>
      <c r="B122" s="5">
        <v>0</v>
      </c>
      <c r="C122" s="5">
        <v>0</v>
      </c>
      <c r="D122" s="5">
        <v>1</v>
      </c>
      <c r="E122" s="5">
        <v>222</v>
      </c>
      <c r="F122" s="5">
        <f>ROUND(Source!AO118,O122)</f>
        <v>0</v>
      </c>
      <c r="G122" s="5" t="s">
        <v>76</v>
      </c>
      <c r="H122" s="5" t="s">
        <v>77</v>
      </c>
      <c r="I122" s="5"/>
      <c r="J122" s="5"/>
      <c r="K122" s="5">
        <v>222</v>
      </c>
      <c r="L122" s="5">
        <v>3</v>
      </c>
      <c r="M122" s="5">
        <v>3</v>
      </c>
      <c r="N122" s="5" t="s">
        <v>3</v>
      </c>
      <c r="O122" s="5">
        <v>2</v>
      </c>
      <c r="P122" s="5">
        <f>ROUND(Source!EG118,O122)</f>
        <v>0</v>
      </c>
      <c r="Q122" s="5"/>
      <c r="R122" s="5"/>
      <c r="S122" s="5"/>
      <c r="T122" s="5"/>
      <c r="U122" s="5"/>
      <c r="V122" s="5"/>
      <c r="W122" s="5">
        <v>0</v>
      </c>
      <c r="X122" s="5">
        <v>1</v>
      </c>
      <c r="Y122" s="5">
        <v>0</v>
      </c>
      <c r="Z122" s="5">
        <v>0</v>
      </c>
      <c r="AA122" s="5">
        <v>1</v>
      </c>
      <c r="AB122" s="5">
        <v>0</v>
      </c>
    </row>
    <row r="123" spans="1:255" x14ac:dyDescent="0.2">
      <c r="A123" s="5">
        <v>50</v>
      </c>
      <c r="B123" s="5">
        <v>0</v>
      </c>
      <c r="C123" s="5">
        <v>0</v>
      </c>
      <c r="D123" s="5">
        <v>1</v>
      </c>
      <c r="E123" s="5">
        <v>225</v>
      </c>
      <c r="F123" s="5">
        <f>ROUND(Source!AV118,O123)</f>
        <v>74882.69</v>
      </c>
      <c r="G123" s="5" t="s">
        <v>78</v>
      </c>
      <c r="H123" s="5" t="s">
        <v>79</v>
      </c>
      <c r="I123" s="5"/>
      <c r="J123" s="5"/>
      <c r="K123" s="5">
        <v>225</v>
      </c>
      <c r="L123" s="5">
        <v>4</v>
      </c>
      <c r="M123" s="5">
        <v>3</v>
      </c>
      <c r="N123" s="5" t="s">
        <v>3</v>
      </c>
      <c r="O123" s="5">
        <v>2</v>
      </c>
      <c r="P123" s="5">
        <f>ROUND(Source!EN118,O123)</f>
        <v>208423.18</v>
      </c>
      <c r="Q123" s="5"/>
      <c r="R123" s="5"/>
      <c r="S123" s="5"/>
      <c r="T123" s="5"/>
      <c r="U123" s="5"/>
      <c r="V123" s="5"/>
      <c r="W123" s="5">
        <v>74882.69</v>
      </c>
      <c r="X123" s="5">
        <v>1</v>
      </c>
      <c r="Y123" s="5">
        <v>74882.69</v>
      </c>
      <c r="Z123" s="5">
        <v>208423.18</v>
      </c>
      <c r="AA123" s="5">
        <v>1</v>
      </c>
      <c r="AB123" s="5">
        <v>208423.18</v>
      </c>
    </row>
    <row r="124" spans="1:255" x14ac:dyDescent="0.2">
      <c r="A124" s="5">
        <v>50</v>
      </c>
      <c r="B124" s="5">
        <v>0</v>
      </c>
      <c r="C124" s="5">
        <v>0</v>
      </c>
      <c r="D124" s="5">
        <v>1</v>
      </c>
      <c r="E124" s="5">
        <v>226</v>
      </c>
      <c r="F124" s="5">
        <f>ROUND(Source!AW118,O124)</f>
        <v>74882.69</v>
      </c>
      <c r="G124" s="5" t="s">
        <v>80</v>
      </c>
      <c r="H124" s="5" t="s">
        <v>81</v>
      </c>
      <c r="I124" s="5"/>
      <c r="J124" s="5"/>
      <c r="K124" s="5">
        <v>226</v>
      </c>
      <c r="L124" s="5">
        <v>5</v>
      </c>
      <c r="M124" s="5">
        <v>3</v>
      </c>
      <c r="N124" s="5" t="s">
        <v>3</v>
      </c>
      <c r="O124" s="5">
        <v>2</v>
      </c>
      <c r="P124" s="5">
        <f>ROUND(Source!EO118,O124)</f>
        <v>208423.18</v>
      </c>
      <c r="Q124" s="5"/>
      <c r="R124" s="5"/>
      <c r="S124" s="5"/>
      <c r="T124" s="5"/>
      <c r="U124" s="5"/>
      <c r="V124" s="5"/>
      <c r="W124" s="5">
        <v>74882.69</v>
      </c>
      <c r="X124" s="5">
        <v>1</v>
      </c>
      <c r="Y124" s="5">
        <v>74882.69</v>
      </c>
      <c r="Z124" s="5">
        <v>208423.18</v>
      </c>
      <c r="AA124" s="5">
        <v>1</v>
      </c>
      <c r="AB124" s="5">
        <v>208423.18</v>
      </c>
    </row>
    <row r="125" spans="1:255" x14ac:dyDescent="0.2">
      <c r="A125" s="5">
        <v>50</v>
      </c>
      <c r="B125" s="5">
        <v>0</v>
      </c>
      <c r="C125" s="5">
        <v>0</v>
      </c>
      <c r="D125" s="5">
        <v>1</v>
      </c>
      <c r="E125" s="5">
        <v>227</v>
      </c>
      <c r="F125" s="5">
        <f>ROUND(Source!AX118,O125)</f>
        <v>0</v>
      </c>
      <c r="G125" s="5" t="s">
        <v>82</v>
      </c>
      <c r="H125" s="5" t="s">
        <v>83</v>
      </c>
      <c r="I125" s="5"/>
      <c r="J125" s="5"/>
      <c r="K125" s="5">
        <v>227</v>
      </c>
      <c r="L125" s="5">
        <v>6</v>
      </c>
      <c r="M125" s="5">
        <v>3</v>
      </c>
      <c r="N125" s="5" t="s">
        <v>3</v>
      </c>
      <c r="O125" s="5">
        <v>2</v>
      </c>
      <c r="P125" s="5">
        <f>ROUND(Source!EP118,O125)</f>
        <v>0</v>
      </c>
      <c r="Q125" s="5"/>
      <c r="R125" s="5"/>
      <c r="S125" s="5"/>
      <c r="T125" s="5"/>
      <c r="U125" s="5"/>
      <c r="V125" s="5"/>
      <c r="W125" s="5">
        <v>0</v>
      </c>
      <c r="X125" s="5">
        <v>1</v>
      </c>
      <c r="Y125" s="5">
        <v>0</v>
      </c>
      <c r="Z125" s="5">
        <v>0</v>
      </c>
      <c r="AA125" s="5">
        <v>1</v>
      </c>
      <c r="AB125" s="5">
        <v>0</v>
      </c>
    </row>
    <row r="126" spans="1:255" x14ac:dyDescent="0.2">
      <c r="A126" s="5">
        <v>50</v>
      </c>
      <c r="B126" s="5">
        <v>0</v>
      </c>
      <c r="C126" s="5">
        <v>0</v>
      </c>
      <c r="D126" s="5">
        <v>1</v>
      </c>
      <c r="E126" s="5">
        <v>228</v>
      </c>
      <c r="F126" s="5">
        <f>ROUND(Source!AY118,O126)</f>
        <v>74882.69</v>
      </c>
      <c r="G126" s="5" t="s">
        <v>84</v>
      </c>
      <c r="H126" s="5" t="s">
        <v>85</v>
      </c>
      <c r="I126" s="5"/>
      <c r="J126" s="5"/>
      <c r="K126" s="5">
        <v>228</v>
      </c>
      <c r="L126" s="5">
        <v>7</v>
      </c>
      <c r="M126" s="5">
        <v>3</v>
      </c>
      <c r="N126" s="5" t="s">
        <v>3</v>
      </c>
      <c r="O126" s="5">
        <v>2</v>
      </c>
      <c r="P126" s="5">
        <f>ROUND(Source!EQ118,O126)</f>
        <v>208423.18</v>
      </c>
      <c r="Q126" s="5"/>
      <c r="R126" s="5"/>
      <c r="S126" s="5"/>
      <c r="T126" s="5"/>
      <c r="U126" s="5"/>
      <c r="V126" s="5"/>
      <c r="W126" s="5">
        <v>74882.69</v>
      </c>
      <c r="X126" s="5">
        <v>1</v>
      </c>
      <c r="Y126" s="5">
        <v>74882.69</v>
      </c>
      <c r="Z126" s="5">
        <v>208423.18</v>
      </c>
      <c r="AA126" s="5">
        <v>1</v>
      </c>
      <c r="AB126" s="5">
        <v>208423.18</v>
      </c>
    </row>
    <row r="127" spans="1:255" x14ac:dyDescent="0.2">
      <c r="A127" s="5">
        <v>50</v>
      </c>
      <c r="B127" s="5">
        <v>0</v>
      </c>
      <c r="C127" s="5">
        <v>0</v>
      </c>
      <c r="D127" s="5">
        <v>1</v>
      </c>
      <c r="E127" s="5">
        <v>216</v>
      </c>
      <c r="F127" s="5">
        <f>ROUND(Source!AP118,O127)</f>
        <v>0</v>
      </c>
      <c r="G127" s="5" t="s">
        <v>86</v>
      </c>
      <c r="H127" s="5" t="s">
        <v>87</v>
      </c>
      <c r="I127" s="5"/>
      <c r="J127" s="5"/>
      <c r="K127" s="5">
        <v>216</v>
      </c>
      <c r="L127" s="5">
        <v>8</v>
      </c>
      <c r="M127" s="5">
        <v>3</v>
      </c>
      <c r="N127" s="5" t="s">
        <v>3</v>
      </c>
      <c r="O127" s="5">
        <v>2</v>
      </c>
      <c r="P127" s="5">
        <f>ROUND(Source!EH118,O127)</f>
        <v>0</v>
      </c>
      <c r="Q127" s="5"/>
      <c r="R127" s="5"/>
      <c r="S127" s="5"/>
      <c r="T127" s="5"/>
      <c r="U127" s="5"/>
      <c r="V127" s="5"/>
      <c r="W127" s="5">
        <v>0</v>
      </c>
      <c r="X127" s="5">
        <v>1</v>
      </c>
      <c r="Y127" s="5">
        <v>0</v>
      </c>
      <c r="Z127" s="5">
        <v>0</v>
      </c>
      <c r="AA127" s="5">
        <v>1</v>
      </c>
      <c r="AB127" s="5">
        <v>0</v>
      </c>
    </row>
    <row r="128" spans="1:255" x14ac:dyDescent="0.2">
      <c r="A128" s="5">
        <v>50</v>
      </c>
      <c r="B128" s="5">
        <v>0</v>
      </c>
      <c r="C128" s="5">
        <v>0</v>
      </c>
      <c r="D128" s="5">
        <v>1</v>
      </c>
      <c r="E128" s="5">
        <v>223</v>
      </c>
      <c r="F128" s="5">
        <f>ROUND(Source!AQ118,O128)</f>
        <v>0</v>
      </c>
      <c r="G128" s="5" t="s">
        <v>88</v>
      </c>
      <c r="H128" s="5" t="s">
        <v>89</v>
      </c>
      <c r="I128" s="5"/>
      <c r="J128" s="5"/>
      <c r="K128" s="5">
        <v>223</v>
      </c>
      <c r="L128" s="5">
        <v>9</v>
      </c>
      <c r="M128" s="5">
        <v>3</v>
      </c>
      <c r="N128" s="5" t="s">
        <v>3</v>
      </c>
      <c r="O128" s="5">
        <v>2</v>
      </c>
      <c r="P128" s="5">
        <f>ROUND(Source!EI118,O128)</f>
        <v>0</v>
      </c>
      <c r="Q128" s="5"/>
      <c r="R128" s="5"/>
      <c r="S128" s="5"/>
      <c r="T128" s="5"/>
      <c r="U128" s="5"/>
      <c r="V128" s="5"/>
      <c r="W128" s="5">
        <v>0</v>
      </c>
      <c r="X128" s="5">
        <v>1</v>
      </c>
      <c r="Y128" s="5">
        <v>0</v>
      </c>
      <c r="Z128" s="5">
        <v>0</v>
      </c>
      <c r="AA128" s="5">
        <v>1</v>
      </c>
      <c r="AB128" s="5">
        <v>0</v>
      </c>
    </row>
    <row r="129" spans="1:28" x14ac:dyDescent="0.2">
      <c r="A129" s="5">
        <v>50</v>
      </c>
      <c r="B129" s="5">
        <v>0</v>
      </c>
      <c r="C129" s="5">
        <v>0</v>
      </c>
      <c r="D129" s="5">
        <v>1</v>
      </c>
      <c r="E129" s="5">
        <v>229</v>
      </c>
      <c r="F129" s="5">
        <f>ROUND(Source!AZ118,O129)</f>
        <v>0</v>
      </c>
      <c r="G129" s="5" t="s">
        <v>90</v>
      </c>
      <c r="H129" s="5" t="s">
        <v>91</v>
      </c>
      <c r="I129" s="5"/>
      <c r="J129" s="5"/>
      <c r="K129" s="5">
        <v>229</v>
      </c>
      <c r="L129" s="5">
        <v>10</v>
      </c>
      <c r="M129" s="5">
        <v>3</v>
      </c>
      <c r="N129" s="5" t="s">
        <v>3</v>
      </c>
      <c r="O129" s="5">
        <v>2</v>
      </c>
      <c r="P129" s="5">
        <f>ROUND(Source!ER118,O129)</f>
        <v>0</v>
      </c>
      <c r="Q129" s="5"/>
      <c r="R129" s="5"/>
      <c r="S129" s="5"/>
      <c r="T129" s="5"/>
      <c r="U129" s="5"/>
      <c r="V129" s="5"/>
      <c r="W129" s="5">
        <v>0</v>
      </c>
      <c r="X129" s="5">
        <v>1</v>
      </c>
      <c r="Y129" s="5">
        <v>0</v>
      </c>
      <c r="Z129" s="5">
        <v>0</v>
      </c>
      <c r="AA129" s="5">
        <v>1</v>
      </c>
      <c r="AB129" s="5">
        <v>0</v>
      </c>
    </row>
    <row r="130" spans="1:28" x14ac:dyDescent="0.2">
      <c r="A130" s="5">
        <v>50</v>
      </c>
      <c r="B130" s="5">
        <v>0</v>
      </c>
      <c r="C130" s="5">
        <v>0</v>
      </c>
      <c r="D130" s="5">
        <v>1</v>
      </c>
      <c r="E130" s="5">
        <v>203</v>
      </c>
      <c r="F130" s="5">
        <f>ROUND(Source!Q118,O130)</f>
        <v>293.37</v>
      </c>
      <c r="G130" s="5" t="s">
        <v>92</v>
      </c>
      <c r="H130" s="5" t="s">
        <v>93</v>
      </c>
      <c r="I130" s="5"/>
      <c r="J130" s="5"/>
      <c r="K130" s="5">
        <v>203</v>
      </c>
      <c r="L130" s="5">
        <v>11</v>
      </c>
      <c r="M130" s="5">
        <v>3</v>
      </c>
      <c r="N130" s="5" t="s">
        <v>3</v>
      </c>
      <c r="O130" s="5">
        <v>2</v>
      </c>
      <c r="P130" s="5">
        <f>ROUND(Source!DI118,O130)</f>
        <v>4125.6400000000003</v>
      </c>
      <c r="Q130" s="5"/>
      <c r="R130" s="5"/>
      <c r="S130" s="5"/>
      <c r="T130" s="5"/>
      <c r="U130" s="5"/>
      <c r="V130" s="5"/>
      <c r="W130" s="5">
        <v>293.37</v>
      </c>
      <c r="X130" s="5">
        <v>1</v>
      </c>
      <c r="Y130" s="5">
        <v>293.37</v>
      </c>
      <c r="Z130" s="5">
        <v>4125.6400000000003</v>
      </c>
      <c r="AA130" s="5">
        <v>1</v>
      </c>
      <c r="AB130" s="5">
        <v>4125.6400000000003</v>
      </c>
    </row>
    <row r="131" spans="1:28" x14ac:dyDescent="0.2">
      <c r="A131" s="5">
        <v>50</v>
      </c>
      <c r="B131" s="5">
        <v>0</v>
      </c>
      <c r="C131" s="5">
        <v>0</v>
      </c>
      <c r="D131" s="5">
        <v>1</v>
      </c>
      <c r="E131" s="5">
        <v>231</v>
      </c>
      <c r="F131" s="5">
        <f>ROUND(Source!BB118,O131)</f>
        <v>0</v>
      </c>
      <c r="G131" s="5" t="s">
        <v>94</v>
      </c>
      <c r="H131" s="5" t="s">
        <v>95</v>
      </c>
      <c r="I131" s="5"/>
      <c r="J131" s="5"/>
      <c r="K131" s="5">
        <v>231</v>
      </c>
      <c r="L131" s="5">
        <v>12</v>
      </c>
      <c r="M131" s="5">
        <v>3</v>
      </c>
      <c r="N131" s="5" t="s">
        <v>3</v>
      </c>
      <c r="O131" s="5">
        <v>2</v>
      </c>
      <c r="P131" s="5">
        <f>ROUND(Source!ET118,O131)</f>
        <v>0</v>
      </c>
      <c r="Q131" s="5"/>
      <c r="R131" s="5"/>
      <c r="S131" s="5"/>
      <c r="T131" s="5"/>
      <c r="U131" s="5"/>
      <c r="V131" s="5"/>
      <c r="W131" s="5">
        <v>0</v>
      </c>
      <c r="X131" s="5">
        <v>1</v>
      </c>
      <c r="Y131" s="5">
        <v>0</v>
      </c>
      <c r="Z131" s="5">
        <v>0</v>
      </c>
      <c r="AA131" s="5">
        <v>1</v>
      </c>
      <c r="AB131" s="5">
        <v>0</v>
      </c>
    </row>
    <row r="132" spans="1:28" x14ac:dyDescent="0.2">
      <c r="A132" s="5">
        <v>50</v>
      </c>
      <c r="B132" s="5">
        <v>0</v>
      </c>
      <c r="C132" s="5">
        <v>0</v>
      </c>
      <c r="D132" s="5">
        <v>1</v>
      </c>
      <c r="E132" s="5">
        <v>204</v>
      </c>
      <c r="F132" s="5">
        <f>ROUND(Source!R118,O132)</f>
        <v>56.08</v>
      </c>
      <c r="G132" s="5" t="s">
        <v>96</v>
      </c>
      <c r="H132" s="5" t="s">
        <v>97</v>
      </c>
      <c r="I132" s="5"/>
      <c r="J132" s="5"/>
      <c r="K132" s="5">
        <v>204</v>
      </c>
      <c r="L132" s="5">
        <v>13</v>
      </c>
      <c r="M132" s="5">
        <v>3</v>
      </c>
      <c r="N132" s="5" t="s">
        <v>3</v>
      </c>
      <c r="O132" s="5">
        <v>2</v>
      </c>
      <c r="P132" s="5">
        <f>ROUND(Source!DJ118,O132)</f>
        <v>1935.32</v>
      </c>
      <c r="Q132" s="5"/>
      <c r="R132" s="5"/>
      <c r="S132" s="5"/>
      <c r="T132" s="5"/>
      <c r="U132" s="5"/>
      <c r="V132" s="5"/>
      <c r="W132" s="5">
        <v>56.08</v>
      </c>
      <c r="X132" s="5">
        <v>1</v>
      </c>
      <c r="Y132" s="5">
        <v>56.08</v>
      </c>
      <c r="Z132" s="5">
        <v>1935.32</v>
      </c>
      <c r="AA132" s="5">
        <v>1</v>
      </c>
      <c r="AB132" s="5">
        <v>1935.32</v>
      </c>
    </row>
    <row r="133" spans="1:28" x14ac:dyDescent="0.2">
      <c r="A133" s="5">
        <v>50</v>
      </c>
      <c r="B133" s="5">
        <v>0</v>
      </c>
      <c r="C133" s="5">
        <v>0</v>
      </c>
      <c r="D133" s="5">
        <v>1</v>
      </c>
      <c r="E133" s="5">
        <v>205</v>
      </c>
      <c r="F133" s="5">
        <f>ROUND(Source!S118,O133)</f>
        <v>2596.7199999999998</v>
      </c>
      <c r="G133" s="5" t="s">
        <v>98</v>
      </c>
      <c r="H133" s="5" t="s">
        <v>99</v>
      </c>
      <c r="I133" s="5"/>
      <c r="J133" s="5"/>
      <c r="K133" s="5">
        <v>205</v>
      </c>
      <c r="L133" s="5">
        <v>14</v>
      </c>
      <c r="M133" s="5">
        <v>3</v>
      </c>
      <c r="N133" s="5" t="s">
        <v>3</v>
      </c>
      <c r="O133" s="5">
        <v>2</v>
      </c>
      <c r="P133" s="5">
        <f>ROUND(Source!DK118,O133)</f>
        <v>89612.81</v>
      </c>
      <c r="Q133" s="5"/>
      <c r="R133" s="5"/>
      <c r="S133" s="5"/>
      <c r="T133" s="5"/>
      <c r="U133" s="5"/>
      <c r="V133" s="5"/>
      <c r="W133" s="5">
        <v>2596.7199999999998</v>
      </c>
      <c r="X133" s="5">
        <v>1</v>
      </c>
      <c r="Y133" s="5">
        <v>2596.7199999999998</v>
      </c>
      <c r="Z133" s="5">
        <v>89612.81</v>
      </c>
      <c r="AA133" s="5">
        <v>1</v>
      </c>
      <c r="AB133" s="5">
        <v>89612.81</v>
      </c>
    </row>
    <row r="134" spans="1:28" x14ac:dyDescent="0.2">
      <c r="A134" s="5">
        <v>50</v>
      </c>
      <c r="B134" s="5">
        <v>0</v>
      </c>
      <c r="C134" s="5">
        <v>0</v>
      </c>
      <c r="D134" s="5">
        <v>1</v>
      </c>
      <c r="E134" s="5">
        <v>232</v>
      </c>
      <c r="F134" s="5">
        <f>ROUND(Source!BC118,O134)</f>
        <v>0</v>
      </c>
      <c r="G134" s="5" t="s">
        <v>100</v>
      </c>
      <c r="H134" s="5" t="s">
        <v>101</v>
      </c>
      <c r="I134" s="5"/>
      <c r="J134" s="5"/>
      <c r="K134" s="5">
        <v>232</v>
      </c>
      <c r="L134" s="5">
        <v>15</v>
      </c>
      <c r="M134" s="5">
        <v>3</v>
      </c>
      <c r="N134" s="5" t="s">
        <v>3</v>
      </c>
      <c r="O134" s="5">
        <v>2</v>
      </c>
      <c r="P134" s="5">
        <f>ROUND(Source!EU118,O134)</f>
        <v>0</v>
      </c>
      <c r="Q134" s="5"/>
      <c r="R134" s="5"/>
      <c r="S134" s="5"/>
      <c r="T134" s="5"/>
      <c r="U134" s="5"/>
      <c r="V134" s="5"/>
      <c r="W134" s="5">
        <v>0</v>
      </c>
      <c r="X134" s="5">
        <v>1</v>
      </c>
      <c r="Y134" s="5">
        <v>0</v>
      </c>
      <c r="Z134" s="5">
        <v>0</v>
      </c>
      <c r="AA134" s="5">
        <v>1</v>
      </c>
      <c r="AB134" s="5">
        <v>0</v>
      </c>
    </row>
    <row r="135" spans="1:28" x14ac:dyDescent="0.2">
      <c r="A135" s="5">
        <v>50</v>
      </c>
      <c r="B135" s="5">
        <v>0</v>
      </c>
      <c r="C135" s="5">
        <v>0</v>
      </c>
      <c r="D135" s="5">
        <v>1</v>
      </c>
      <c r="E135" s="5">
        <v>214</v>
      </c>
      <c r="F135" s="5">
        <f>ROUND(Source!AS118,O135)</f>
        <v>81931.399999999994</v>
      </c>
      <c r="G135" s="5" t="s">
        <v>102</v>
      </c>
      <c r="H135" s="5" t="s">
        <v>103</v>
      </c>
      <c r="I135" s="5"/>
      <c r="J135" s="5"/>
      <c r="K135" s="5">
        <v>214</v>
      </c>
      <c r="L135" s="5">
        <v>16</v>
      </c>
      <c r="M135" s="5">
        <v>3</v>
      </c>
      <c r="N135" s="5" t="s">
        <v>3</v>
      </c>
      <c r="O135" s="5">
        <v>2</v>
      </c>
      <c r="P135" s="5">
        <f>ROUND(Source!EK118,O135)</f>
        <v>412674.79</v>
      </c>
      <c r="Q135" s="5"/>
      <c r="R135" s="5"/>
      <c r="S135" s="5"/>
      <c r="T135" s="5"/>
      <c r="U135" s="5"/>
      <c r="V135" s="5"/>
      <c r="W135" s="5">
        <v>81931.399999999994</v>
      </c>
      <c r="X135" s="5">
        <v>1</v>
      </c>
      <c r="Y135" s="5">
        <v>81931.399999999994</v>
      </c>
      <c r="Z135" s="5">
        <v>412674.79</v>
      </c>
      <c r="AA135" s="5">
        <v>1</v>
      </c>
      <c r="AB135" s="5">
        <v>412674.79</v>
      </c>
    </row>
    <row r="136" spans="1:28" x14ac:dyDescent="0.2">
      <c r="A136" s="5">
        <v>50</v>
      </c>
      <c r="B136" s="5">
        <v>0</v>
      </c>
      <c r="C136" s="5">
        <v>0</v>
      </c>
      <c r="D136" s="5">
        <v>1</v>
      </c>
      <c r="E136" s="5">
        <v>215</v>
      </c>
      <c r="F136" s="5">
        <f>ROUND(Source!AT118,O136)</f>
        <v>0</v>
      </c>
      <c r="G136" s="5" t="s">
        <v>104</v>
      </c>
      <c r="H136" s="5" t="s">
        <v>105</v>
      </c>
      <c r="I136" s="5"/>
      <c r="J136" s="5"/>
      <c r="K136" s="5">
        <v>215</v>
      </c>
      <c r="L136" s="5">
        <v>17</v>
      </c>
      <c r="M136" s="5">
        <v>3</v>
      </c>
      <c r="N136" s="5" t="s">
        <v>3</v>
      </c>
      <c r="O136" s="5">
        <v>2</v>
      </c>
      <c r="P136" s="5">
        <f>ROUND(Source!EL118,O136)</f>
        <v>0</v>
      </c>
      <c r="Q136" s="5"/>
      <c r="R136" s="5"/>
      <c r="S136" s="5"/>
      <c r="T136" s="5"/>
      <c r="U136" s="5"/>
      <c r="V136" s="5"/>
      <c r="W136" s="5">
        <v>0</v>
      </c>
      <c r="X136" s="5">
        <v>1</v>
      </c>
      <c r="Y136" s="5">
        <v>0</v>
      </c>
      <c r="Z136" s="5">
        <v>0</v>
      </c>
      <c r="AA136" s="5">
        <v>1</v>
      </c>
      <c r="AB136" s="5">
        <v>0</v>
      </c>
    </row>
    <row r="137" spans="1:28" x14ac:dyDescent="0.2">
      <c r="A137" s="5">
        <v>50</v>
      </c>
      <c r="B137" s="5">
        <v>0</v>
      </c>
      <c r="C137" s="5">
        <v>0</v>
      </c>
      <c r="D137" s="5">
        <v>1</v>
      </c>
      <c r="E137" s="5">
        <v>217</v>
      </c>
      <c r="F137" s="5">
        <f>ROUND(Source!AU118,O137)</f>
        <v>0</v>
      </c>
      <c r="G137" s="5" t="s">
        <v>106</v>
      </c>
      <c r="H137" s="5" t="s">
        <v>107</v>
      </c>
      <c r="I137" s="5"/>
      <c r="J137" s="5"/>
      <c r="K137" s="5">
        <v>217</v>
      </c>
      <c r="L137" s="5">
        <v>18</v>
      </c>
      <c r="M137" s="5">
        <v>3</v>
      </c>
      <c r="N137" s="5" t="s">
        <v>3</v>
      </c>
      <c r="O137" s="5">
        <v>2</v>
      </c>
      <c r="P137" s="5">
        <f>ROUND(Source!EM118,O137)</f>
        <v>0</v>
      </c>
      <c r="Q137" s="5"/>
      <c r="R137" s="5"/>
      <c r="S137" s="5"/>
      <c r="T137" s="5"/>
      <c r="U137" s="5"/>
      <c r="V137" s="5"/>
      <c r="W137" s="5">
        <v>0</v>
      </c>
      <c r="X137" s="5">
        <v>1</v>
      </c>
      <c r="Y137" s="5">
        <v>0</v>
      </c>
      <c r="Z137" s="5">
        <v>0</v>
      </c>
      <c r="AA137" s="5">
        <v>1</v>
      </c>
      <c r="AB137" s="5">
        <v>0</v>
      </c>
    </row>
    <row r="138" spans="1:28" x14ac:dyDescent="0.2">
      <c r="A138" s="5">
        <v>50</v>
      </c>
      <c r="B138" s="5">
        <v>0</v>
      </c>
      <c r="C138" s="5">
        <v>0</v>
      </c>
      <c r="D138" s="5">
        <v>1</v>
      </c>
      <c r="E138" s="5">
        <v>230</v>
      </c>
      <c r="F138" s="5">
        <f>ROUND(Source!BA118,O138)</f>
        <v>0</v>
      </c>
      <c r="G138" s="5" t="s">
        <v>108</v>
      </c>
      <c r="H138" s="5" t="s">
        <v>109</v>
      </c>
      <c r="I138" s="5"/>
      <c r="J138" s="5"/>
      <c r="K138" s="5">
        <v>230</v>
      </c>
      <c r="L138" s="5">
        <v>19</v>
      </c>
      <c r="M138" s="5">
        <v>3</v>
      </c>
      <c r="N138" s="5" t="s">
        <v>3</v>
      </c>
      <c r="O138" s="5">
        <v>2</v>
      </c>
      <c r="P138" s="5">
        <f>ROUND(Source!ES118,O138)</f>
        <v>0</v>
      </c>
      <c r="Q138" s="5"/>
      <c r="R138" s="5"/>
      <c r="S138" s="5"/>
      <c r="T138" s="5"/>
      <c r="U138" s="5"/>
      <c r="V138" s="5"/>
      <c r="W138" s="5">
        <v>0</v>
      </c>
      <c r="X138" s="5">
        <v>1</v>
      </c>
      <c r="Y138" s="5">
        <v>0</v>
      </c>
      <c r="Z138" s="5">
        <v>0</v>
      </c>
      <c r="AA138" s="5">
        <v>1</v>
      </c>
      <c r="AB138" s="5">
        <v>0</v>
      </c>
    </row>
    <row r="139" spans="1:28" x14ac:dyDescent="0.2">
      <c r="A139" s="5">
        <v>50</v>
      </c>
      <c r="B139" s="5">
        <v>0</v>
      </c>
      <c r="C139" s="5">
        <v>0</v>
      </c>
      <c r="D139" s="5">
        <v>1</v>
      </c>
      <c r="E139" s="5">
        <v>206</v>
      </c>
      <c r="F139" s="5">
        <f>ROUND(Source!T118,O139)</f>
        <v>0</v>
      </c>
      <c r="G139" s="5" t="s">
        <v>110</v>
      </c>
      <c r="H139" s="5" t="s">
        <v>111</v>
      </c>
      <c r="I139" s="5"/>
      <c r="J139" s="5"/>
      <c r="K139" s="5">
        <v>206</v>
      </c>
      <c r="L139" s="5">
        <v>20</v>
      </c>
      <c r="M139" s="5">
        <v>3</v>
      </c>
      <c r="N139" s="5" t="s">
        <v>3</v>
      </c>
      <c r="O139" s="5">
        <v>2</v>
      </c>
      <c r="P139" s="5">
        <f>ROUND(Source!DL118,O139)</f>
        <v>0</v>
      </c>
      <c r="Q139" s="5"/>
      <c r="R139" s="5"/>
      <c r="S139" s="5"/>
      <c r="T139" s="5"/>
      <c r="U139" s="5"/>
      <c r="V139" s="5"/>
      <c r="W139" s="5">
        <v>0</v>
      </c>
      <c r="X139" s="5">
        <v>1</v>
      </c>
      <c r="Y139" s="5">
        <v>0</v>
      </c>
      <c r="Z139" s="5">
        <v>0</v>
      </c>
      <c r="AA139" s="5">
        <v>1</v>
      </c>
      <c r="AB139" s="5">
        <v>0</v>
      </c>
    </row>
    <row r="140" spans="1:28" x14ac:dyDescent="0.2">
      <c r="A140" s="5">
        <v>50</v>
      </c>
      <c r="B140" s="5">
        <v>0</v>
      </c>
      <c r="C140" s="5">
        <v>0</v>
      </c>
      <c r="D140" s="5">
        <v>1</v>
      </c>
      <c r="E140" s="5">
        <v>207</v>
      </c>
      <c r="F140" s="5">
        <f>Source!U118</f>
        <v>222.56977499999999</v>
      </c>
      <c r="G140" s="5" t="s">
        <v>112</v>
      </c>
      <c r="H140" s="5" t="s">
        <v>113</v>
      </c>
      <c r="I140" s="5"/>
      <c r="J140" s="5"/>
      <c r="K140" s="5">
        <v>207</v>
      </c>
      <c r="L140" s="5">
        <v>21</v>
      </c>
      <c r="M140" s="5">
        <v>3</v>
      </c>
      <c r="N140" s="5" t="s">
        <v>3</v>
      </c>
      <c r="O140" s="5">
        <v>-1</v>
      </c>
      <c r="P140" s="5">
        <f>Source!DM118</f>
        <v>222.56977499999999</v>
      </c>
      <c r="Q140" s="5"/>
      <c r="R140" s="5"/>
      <c r="S140" s="5"/>
      <c r="T140" s="5"/>
      <c r="U140" s="5"/>
      <c r="V140" s="5"/>
      <c r="W140" s="5">
        <v>222.56977499999999</v>
      </c>
      <c r="X140" s="5">
        <v>1</v>
      </c>
      <c r="Y140" s="5">
        <v>222.56977499999999</v>
      </c>
      <c r="Z140" s="5">
        <v>222.56977499999999</v>
      </c>
      <c r="AA140" s="5">
        <v>1</v>
      </c>
      <c r="AB140" s="5">
        <v>222.56977499999999</v>
      </c>
    </row>
    <row r="141" spans="1:28" x14ac:dyDescent="0.2">
      <c r="A141" s="5">
        <v>50</v>
      </c>
      <c r="B141" s="5">
        <v>0</v>
      </c>
      <c r="C141" s="5">
        <v>0</v>
      </c>
      <c r="D141" s="5">
        <v>1</v>
      </c>
      <c r="E141" s="5">
        <v>208</v>
      </c>
      <c r="F141" s="5">
        <f>Source!V118</f>
        <v>0</v>
      </c>
      <c r="G141" s="5" t="s">
        <v>114</v>
      </c>
      <c r="H141" s="5" t="s">
        <v>115</v>
      </c>
      <c r="I141" s="5"/>
      <c r="J141" s="5"/>
      <c r="K141" s="5">
        <v>208</v>
      </c>
      <c r="L141" s="5">
        <v>22</v>
      </c>
      <c r="M141" s="5">
        <v>3</v>
      </c>
      <c r="N141" s="5" t="s">
        <v>3</v>
      </c>
      <c r="O141" s="5">
        <v>-1</v>
      </c>
      <c r="P141" s="5">
        <f>Source!DN118</f>
        <v>0</v>
      </c>
      <c r="Q141" s="5"/>
      <c r="R141" s="5"/>
      <c r="S141" s="5"/>
      <c r="T141" s="5"/>
      <c r="U141" s="5"/>
      <c r="V141" s="5"/>
      <c r="W141" s="5">
        <v>0</v>
      </c>
      <c r="X141" s="5">
        <v>1</v>
      </c>
      <c r="Y141" s="5">
        <v>0</v>
      </c>
      <c r="Z141" s="5">
        <v>0</v>
      </c>
      <c r="AA141" s="5">
        <v>1</v>
      </c>
      <c r="AB141" s="5">
        <v>0</v>
      </c>
    </row>
    <row r="142" spans="1:28" x14ac:dyDescent="0.2">
      <c r="A142" s="5">
        <v>50</v>
      </c>
      <c r="B142" s="5">
        <v>0</v>
      </c>
      <c r="C142" s="5">
        <v>0</v>
      </c>
      <c r="D142" s="5">
        <v>1</v>
      </c>
      <c r="E142" s="5">
        <v>209</v>
      </c>
      <c r="F142" s="5">
        <f>ROUND(Source!W118,O142)</f>
        <v>0</v>
      </c>
      <c r="G142" s="5" t="s">
        <v>116</v>
      </c>
      <c r="H142" s="5" t="s">
        <v>117</v>
      </c>
      <c r="I142" s="5"/>
      <c r="J142" s="5"/>
      <c r="K142" s="5">
        <v>209</v>
      </c>
      <c r="L142" s="5">
        <v>23</v>
      </c>
      <c r="M142" s="5">
        <v>3</v>
      </c>
      <c r="N142" s="5" t="s">
        <v>3</v>
      </c>
      <c r="O142" s="5">
        <v>2</v>
      </c>
      <c r="P142" s="5">
        <f>ROUND(Source!DO118,O142)</f>
        <v>0</v>
      </c>
      <c r="Q142" s="5"/>
      <c r="R142" s="5"/>
      <c r="S142" s="5"/>
      <c r="T142" s="5"/>
      <c r="U142" s="5"/>
      <c r="V142" s="5"/>
      <c r="W142" s="5">
        <v>0</v>
      </c>
      <c r="X142" s="5">
        <v>1</v>
      </c>
      <c r="Y142" s="5">
        <v>0</v>
      </c>
      <c r="Z142" s="5">
        <v>0</v>
      </c>
      <c r="AA142" s="5">
        <v>1</v>
      </c>
      <c r="AB142" s="5">
        <v>0</v>
      </c>
    </row>
    <row r="143" spans="1:28" x14ac:dyDescent="0.2">
      <c r="A143" s="5">
        <v>50</v>
      </c>
      <c r="B143" s="5">
        <v>0</v>
      </c>
      <c r="C143" s="5">
        <v>0</v>
      </c>
      <c r="D143" s="5">
        <v>1</v>
      </c>
      <c r="E143" s="5">
        <v>233</v>
      </c>
      <c r="F143" s="5">
        <f>ROUND(Source!BD118,O143)</f>
        <v>0</v>
      </c>
      <c r="G143" s="5" t="s">
        <v>118</v>
      </c>
      <c r="H143" s="5" t="s">
        <v>119</v>
      </c>
      <c r="I143" s="5"/>
      <c r="J143" s="5"/>
      <c r="K143" s="5">
        <v>233</v>
      </c>
      <c r="L143" s="5">
        <v>24</v>
      </c>
      <c r="M143" s="5">
        <v>3</v>
      </c>
      <c r="N143" s="5" t="s">
        <v>3</v>
      </c>
      <c r="O143" s="5">
        <v>2</v>
      </c>
      <c r="P143" s="5">
        <f>ROUND(Source!EV118,O143)</f>
        <v>0</v>
      </c>
      <c r="Q143" s="5"/>
      <c r="R143" s="5"/>
      <c r="S143" s="5"/>
      <c r="T143" s="5"/>
      <c r="U143" s="5"/>
      <c r="V143" s="5"/>
      <c r="W143" s="5">
        <v>0</v>
      </c>
      <c r="X143" s="5">
        <v>1</v>
      </c>
      <c r="Y143" s="5">
        <v>0</v>
      </c>
      <c r="Z143" s="5">
        <v>0</v>
      </c>
      <c r="AA143" s="5">
        <v>1</v>
      </c>
      <c r="AB143" s="5">
        <v>0</v>
      </c>
    </row>
    <row r="144" spans="1:28" x14ac:dyDescent="0.2">
      <c r="A144" s="5">
        <v>50</v>
      </c>
      <c r="B144" s="5">
        <v>0</v>
      </c>
      <c r="C144" s="5">
        <v>0</v>
      </c>
      <c r="D144" s="5">
        <v>1</v>
      </c>
      <c r="E144" s="5">
        <v>210</v>
      </c>
      <c r="F144" s="5">
        <f>ROUND(Source!X118,O144)</f>
        <v>2409.6799999999998</v>
      </c>
      <c r="G144" s="5" t="s">
        <v>120</v>
      </c>
      <c r="H144" s="5" t="s">
        <v>121</v>
      </c>
      <c r="I144" s="5"/>
      <c r="J144" s="5"/>
      <c r="K144" s="5">
        <v>210</v>
      </c>
      <c r="L144" s="5">
        <v>25</v>
      </c>
      <c r="M144" s="5">
        <v>3</v>
      </c>
      <c r="N144" s="5" t="s">
        <v>3</v>
      </c>
      <c r="O144" s="5">
        <v>2</v>
      </c>
      <c r="P144" s="5">
        <f>ROUND(Source!DP118,O144)</f>
        <v>70675.38</v>
      </c>
      <c r="Q144" s="5"/>
      <c r="R144" s="5"/>
      <c r="S144" s="5"/>
      <c r="T144" s="5"/>
      <c r="U144" s="5"/>
      <c r="V144" s="5"/>
      <c r="W144" s="5">
        <v>2409.6799999999998</v>
      </c>
      <c r="X144" s="5">
        <v>1</v>
      </c>
      <c r="Y144" s="5">
        <v>2409.6799999999998</v>
      </c>
      <c r="Z144" s="5">
        <v>70675.38</v>
      </c>
      <c r="AA144" s="5">
        <v>1</v>
      </c>
      <c r="AB144" s="5">
        <v>70675.38</v>
      </c>
    </row>
    <row r="145" spans="1:255" x14ac:dyDescent="0.2">
      <c r="A145" s="5">
        <v>50</v>
      </c>
      <c r="B145" s="5">
        <v>0</v>
      </c>
      <c r="C145" s="5">
        <v>0</v>
      </c>
      <c r="D145" s="5">
        <v>1</v>
      </c>
      <c r="E145" s="5">
        <v>211</v>
      </c>
      <c r="F145" s="5">
        <f>ROUND(Source!Y118,O145)</f>
        <v>1650.8</v>
      </c>
      <c r="G145" s="5" t="s">
        <v>122</v>
      </c>
      <c r="H145" s="5" t="s">
        <v>123</v>
      </c>
      <c r="I145" s="5"/>
      <c r="J145" s="5"/>
      <c r="K145" s="5">
        <v>211</v>
      </c>
      <c r="L145" s="5">
        <v>26</v>
      </c>
      <c r="M145" s="5">
        <v>3</v>
      </c>
      <c r="N145" s="5" t="s">
        <v>3</v>
      </c>
      <c r="O145" s="5">
        <v>2</v>
      </c>
      <c r="P145" s="5">
        <f>ROUND(Source!DQ118,O145)</f>
        <v>36741.26</v>
      </c>
      <c r="Q145" s="5"/>
      <c r="R145" s="5"/>
      <c r="S145" s="5"/>
      <c r="T145" s="5"/>
      <c r="U145" s="5"/>
      <c r="V145" s="5"/>
      <c r="W145" s="5">
        <v>1650.8</v>
      </c>
      <c r="X145" s="5">
        <v>1</v>
      </c>
      <c r="Y145" s="5">
        <v>1650.8</v>
      </c>
      <c r="Z145" s="5">
        <v>36741.26</v>
      </c>
      <c r="AA145" s="5">
        <v>1</v>
      </c>
      <c r="AB145" s="5">
        <v>36741.26</v>
      </c>
    </row>
    <row r="146" spans="1:255" x14ac:dyDescent="0.2">
      <c r="A146" s="5">
        <v>50</v>
      </c>
      <c r="B146" s="5">
        <v>0</v>
      </c>
      <c r="C146" s="5">
        <v>0</v>
      </c>
      <c r="D146" s="5">
        <v>1</v>
      </c>
      <c r="E146" s="5">
        <v>224</v>
      </c>
      <c r="F146" s="5">
        <f>ROUND(Source!AR118,O146)</f>
        <v>81931.399999999994</v>
      </c>
      <c r="G146" s="5" t="s">
        <v>124</v>
      </c>
      <c r="H146" s="5" t="s">
        <v>125</v>
      </c>
      <c r="I146" s="5"/>
      <c r="J146" s="5"/>
      <c r="K146" s="5">
        <v>224</v>
      </c>
      <c r="L146" s="5">
        <v>27</v>
      </c>
      <c r="M146" s="5">
        <v>3</v>
      </c>
      <c r="N146" s="5" t="s">
        <v>3</v>
      </c>
      <c r="O146" s="5">
        <v>2</v>
      </c>
      <c r="P146" s="5">
        <f>ROUND(Source!EJ118,O146)</f>
        <v>412674.79</v>
      </c>
      <c r="Q146" s="5"/>
      <c r="R146" s="5"/>
      <c r="S146" s="5"/>
      <c r="T146" s="5"/>
      <c r="U146" s="5"/>
      <c r="V146" s="5"/>
      <c r="W146" s="5">
        <v>81931.399999999994</v>
      </c>
      <c r="X146" s="5">
        <v>1</v>
      </c>
      <c r="Y146" s="5">
        <v>81931.399999999994</v>
      </c>
      <c r="Z146" s="5">
        <v>412674.79</v>
      </c>
      <c r="AA146" s="5">
        <v>1</v>
      </c>
      <c r="AB146" s="5">
        <v>412674.79</v>
      </c>
    </row>
    <row r="148" spans="1:255" x14ac:dyDescent="0.2">
      <c r="A148" s="1">
        <v>4</v>
      </c>
      <c r="B148" s="1">
        <v>1</v>
      </c>
      <c r="C148" s="1"/>
      <c r="D148" s="1">
        <f>ROW(A159)</f>
        <v>159</v>
      </c>
      <c r="E148" s="1"/>
      <c r="F148" s="1" t="s">
        <v>17</v>
      </c>
      <c r="G148" s="1" t="s">
        <v>209</v>
      </c>
      <c r="H148" s="1" t="s">
        <v>3</v>
      </c>
      <c r="I148" s="1">
        <v>0</v>
      </c>
      <c r="J148" s="1"/>
      <c r="K148" s="1">
        <v>0</v>
      </c>
      <c r="L148" s="1"/>
      <c r="M148" s="1" t="s">
        <v>3</v>
      </c>
      <c r="N148" s="1"/>
      <c r="O148" s="1"/>
      <c r="P148" s="1"/>
      <c r="Q148" s="1"/>
      <c r="R148" s="1"/>
      <c r="S148" s="1">
        <v>0</v>
      </c>
      <c r="T148" s="1">
        <v>0</v>
      </c>
      <c r="U148" s="1" t="s">
        <v>3</v>
      </c>
      <c r="V148" s="1">
        <v>0</v>
      </c>
      <c r="W148" s="1"/>
      <c r="X148" s="1"/>
      <c r="Y148" s="1"/>
      <c r="Z148" s="1"/>
      <c r="AA148" s="1"/>
      <c r="AB148" s="1" t="s">
        <v>3</v>
      </c>
      <c r="AC148" s="1" t="s">
        <v>3</v>
      </c>
      <c r="AD148" s="1" t="s">
        <v>3</v>
      </c>
      <c r="AE148" s="1" t="s">
        <v>3</v>
      </c>
      <c r="AF148" s="1" t="s">
        <v>3</v>
      </c>
      <c r="AG148" s="1" t="s">
        <v>3</v>
      </c>
      <c r="AH148" s="1"/>
      <c r="AI148" s="1"/>
      <c r="AJ148" s="1"/>
      <c r="AK148" s="1"/>
      <c r="AL148" s="1"/>
      <c r="AM148" s="1"/>
      <c r="AN148" s="1"/>
      <c r="AO148" s="1"/>
      <c r="AP148" s="1" t="s">
        <v>3</v>
      </c>
      <c r="AQ148" s="1" t="s">
        <v>3</v>
      </c>
      <c r="AR148" s="1" t="s">
        <v>3</v>
      </c>
      <c r="AS148" s="1"/>
      <c r="AT148" s="1"/>
      <c r="AU148" s="1"/>
      <c r="AV148" s="1"/>
      <c r="AW148" s="1"/>
      <c r="AX148" s="1"/>
      <c r="AY148" s="1"/>
      <c r="AZ148" s="1" t="s">
        <v>3</v>
      </c>
      <c r="BA148" s="1"/>
      <c r="BB148" s="1" t="s">
        <v>3</v>
      </c>
      <c r="BC148" s="1" t="s">
        <v>3</v>
      </c>
      <c r="BD148" s="1" t="s">
        <v>15</v>
      </c>
      <c r="BE148" s="1" t="s">
        <v>15</v>
      </c>
      <c r="BF148" s="1" t="s">
        <v>16</v>
      </c>
      <c r="BG148" s="1" t="s">
        <v>3</v>
      </c>
      <c r="BH148" s="1" t="s">
        <v>16</v>
      </c>
      <c r="BI148" s="1" t="s">
        <v>15</v>
      </c>
      <c r="BJ148" s="1" t="s">
        <v>3</v>
      </c>
      <c r="BK148" s="1" t="s">
        <v>3</v>
      </c>
      <c r="BL148" s="1" t="s">
        <v>3</v>
      </c>
      <c r="BM148" s="1" t="s">
        <v>3</v>
      </c>
      <c r="BN148" s="1" t="s">
        <v>15</v>
      </c>
      <c r="BO148" s="1" t="s">
        <v>3</v>
      </c>
      <c r="BP148" s="1" t="s">
        <v>3</v>
      </c>
      <c r="BQ148" s="1"/>
      <c r="BR148" s="1"/>
      <c r="BS148" s="1"/>
      <c r="BT148" s="1"/>
      <c r="BU148" s="1"/>
      <c r="BV148" s="1"/>
      <c r="BW148" s="1"/>
      <c r="BX148" s="1">
        <v>0</v>
      </c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>
        <v>0</v>
      </c>
    </row>
    <row r="150" spans="1:255" x14ac:dyDescent="0.2">
      <c r="A150" s="3">
        <v>52</v>
      </c>
      <c r="B150" s="3">
        <f t="shared" ref="B150:G150" si="135">B159</f>
        <v>1</v>
      </c>
      <c r="C150" s="3">
        <f t="shared" si="135"/>
        <v>4</v>
      </c>
      <c r="D150" s="3">
        <f t="shared" si="135"/>
        <v>148</v>
      </c>
      <c r="E150" s="3">
        <f t="shared" si="135"/>
        <v>0</v>
      </c>
      <c r="F150" s="3" t="str">
        <f t="shared" si="135"/>
        <v>Новый раздел</v>
      </c>
      <c r="G150" s="3" t="str">
        <f t="shared" si="135"/>
        <v>Вывоз мусора</v>
      </c>
      <c r="H150" s="3"/>
      <c r="I150" s="3"/>
      <c r="J150" s="3"/>
      <c r="K150" s="3"/>
      <c r="L150" s="3"/>
      <c r="M150" s="3"/>
      <c r="N150" s="3"/>
      <c r="O150" s="3">
        <f t="shared" ref="O150:AT150" si="136">O159</f>
        <v>1067.5</v>
      </c>
      <c r="P150" s="3">
        <f t="shared" si="136"/>
        <v>0</v>
      </c>
      <c r="Q150" s="3">
        <f t="shared" si="136"/>
        <v>1067.5</v>
      </c>
      <c r="R150" s="3">
        <f t="shared" si="136"/>
        <v>20.54</v>
      </c>
      <c r="S150" s="3">
        <f t="shared" si="136"/>
        <v>0</v>
      </c>
      <c r="T150" s="3">
        <f t="shared" si="136"/>
        <v>0</v>
      </c>
      <c r="U150" s="3">
        <f t="shared" si="136"/>
        <v>0</v>
      </c>
      <c r="V150" s="3">
        <f t="shared" si="136"/>
        <v>0</v>
      </c>
      <c r="W150" s="3">
        <f t="shared" si="136"/>
        <v>0</v>
      </c>
      <c r="X150" s="3">
        <f t="shared" si="136"/>
        <v>0</v>
      </c>
      <c r="Y150" s="3">
        <f t="shared" si="136"/>
        <v>0</v>
      </c>
      <c r="Z150" s="3">
        <f t="shared" si="136"/>
        <v>0</v>
      </c>
      <c r="AA150" s="3">
        <f t="shared" si="136"/>
        <v>0</v>
      </c>
      <c r="AB150" s="3">
        <f t="shared" si="136"/>
        <v>1067.5</v>
      </c>
      <c r="AC150" s="3">
        <f t="shared" si="136"/>
        <v>0</v>
      </c>
      <c r="AD150" s="3">
        <f t="shared" si="136"/>
        <v>1067.5</v>
      </c>
      <c r="AE150" s="3">
        <f t="shared" si="136"/>
        <v>20.54</v>
      </c>
      <c r="AF150" s="3">
        <f t="shared" si="136"/>
        <v>0</v>
      </c>
      <c r="AG150" s="3">
        <f t="shared" si="136"/>
        <v>0</v>
      </c>
      <c r="AH150" s="3">
        <f t="shared" si="136"/>
        <v>0</v>
      </c>
      <c r="AI150" s="3">
        <f t="shared" si="136"/>
        <v>0</v>
      </c>
      <c r="AJ150" s="3">
        <f t="shared" si="136"/>
        <v>0</v>
      </c>
      <c r="AK150" s="3">
        <f t="shared" si="136"/>
        <v>0</v>
      </c>
      <c r="AL150" s="3">
        <f t="shared" si="136"/>
        <v>0</v>
      </c>
      <c r="AM150" s="3">
        <f t="shared" si="136"/>
        <v>0</v>
      </c>
      <c r="AN150" s="3">
        <f t="shared" si="136"/>
        <v>0</v>
      </c>
      <c r="AO150" s="3">
        <f t="shared" si="136"/>
        <v>0</v>
      </c>
      <c r="AP150" s="3">
        <f t="shared" si="136"/>
        <v>0</v>
      </c>
      <c r="AQ150" s="3">
        <f t="shared" si="136"/>
        <v>0</v>
      </c>
      <c r="AR150" s="3">
        <f t="shared" si="136"/>
        <v>1103.45</v>
      </c>
      <c r="AS150" s="3">
        <f t="shared" si="136"/>
        <v>158.91</v>
      </c>
      <c r="AT150" s="3">
        <f t="shared" si="136"/>
        <v>0</v>
      </c>
      <c r="AU150" s="3">
        <f t="shared" ref="AU150:BZ150" si="137">AU159</f>
        <v>944.54</v>
      </c>
      <c r="AV150" s="3">
        <f t="shared" si="137"/>
        <v>0</v>
      </c>
      <c r="AW150" s="3">
        <f t="shared" si="137"/>
        <v>0</v>
      </c>
      <c r="AX150" s="3">
        <f t="shared" si="137"/>
        <v>0</v>
      </c>
      <c r="AY150" s="3">
        <f t="shared" si="137"/>
        <v>0</v>
      </c>
      <c r="AZ150" s="3">
        <f t="shared" si="137"/>
        <v>0</v>
      </c>
      <c r="BA150" s="3">
        <f t="shared" si="137"/>
        <v>0</v>
      </c>
      <c r="BB150" s="3">
        <f t="shared" si="137"/>
        <v>0</v>
      </c>
      <c r="BC150" s="3">
        <f t="shared" si="137"/>
        <v>0</v>
      </c>
      <c r="BD150" s="3">
        <f t="shared" si="137"/>
        <v>0</v>
      </c>
      <c r="BE150" s="3">
        <f t="shared" si="137"/>
        <v>0</v>
      </c>
      <c r="BF150" s="3">
        <f t="shared" si="137"/>
        <v>0</v>
      </c>
      <c r="BG150" s="3">
        <f t="shared" si="137"/>
        <v>0</v>
      </c>
      <c r="BH150" s="3">
        <f t="shared" si="137"/>
        <v>0</v>
      </c>
      <c r="BI150" s="3">
        <f t="shared" si="137"/>
        <v>0</v>
      </c>
      <c r="BJ150" s="3">
        <f t="shared" si="137"/>
        <v>0</v>
      </c>
      <c r="BK150" s="3">
        <f t="shared" si="137"/>
        <v>0</v>
      </c>
      <c r="BL150" s="3">
        <f t="shared" si="137"/>
        <v>0</v>
      </c>
      <c r="BM150" s="3">
        <f t="shared" si="137"/>
        <v>0</v>
      </c>
      <c r="BN150" s="3">
        <f t="shared" si="137"/>
        <v>0</v>
      </c>
      <c r="BO150" s="3">
        <f t="shared" si="137"/>
        <v>0</v>
      </c>
      <c r="BP150" s="3">
        <f t="shared" si="137"/>
        <v>0</v>
      </c>
      <c r="BQ150" s="3">
        <f t="shared" si="137"/>
        <v>0</v>
      </c>
      <c r="BR150" s="3">
        <f t="shared" si="137"/>
        <v>0</v>
      </c>
      <c r="BS150" s="3">
        <f t="shared" si="137"/>
        <v>0</v>
      </c>
      <c r="BT150" s="3">
        <f t="shared" si="137"/>
        <v>0</v>
      </c>
      <c r="BU150" s="3">
        <f t="shared" si="137"/>
        <v>0</v>
      </c>
      <c r="BV150" s="3">
        <f t="shared" si="137"/>
        <v>0</v>
      </c>
      <c r="BW150" s="3">
        <f t="shared" si="137"/>
        <v>0</v>
      </c>
      <c r="BX150" s="3">
        <f t="shared" si="137"/>
        <v>0</v>
      </c>
      <c r="BY150" s="3">
        <f t="shared" si="137"/>
        <v>0</v>
      </c>
      <c r="BZ150" s="3">
        <f t="shared" si="137"/>
        <v>0</v>
      </c>
      <c r="CA150" s="3">
        <f t="shared" ref="CA150:DF150" si="138">CA159</f>
        <v>1103.45</v>
      </c>
      <c r="CB150" s="3">
        <f t="shared" si="138"/>
        <v>158.91</v>
      </c>
      <c r="CC150" s="3">
        <f t="shared" si="138"/>
        <v>0</v>
      </c>
      <c r="CD150" s="3">
        <f t="shared" si="138"/>
        <v>944.54</v>
      </c>
      <c r="CE150" s="3">
        <f t="shared" si="138"/>
        <v>0</v>
      </c>
      <c r="CF150" s="3">
        <f t="shared" si="138"/>
        <v>0</v>
      </c>
      <c r="CG150" s="3">
        <f t="shared" si="138"/>
        <v>0</v>
      </c>
      <c r="CH150" s="3">
        <f t="shared" si="138"/>
        <v>0</v>
      </c>
      <c r="CI150" s="3">
        <f t="shared" si="138"/>
        <v>0</v>
      </c>
      <c r="CJ150" s="3">
        <f t="shared" si="138"/>
        <v>0</v>
      </c>
      <c r="CK150" s="3">
        <f t="shared" si="138"/>
        <v>0</v>
      </c>
      <c r="CL150" s="3">
        <f t="shared" si="138"/>
        <v>0</v>
      </c>
      <c r="CM150" s="3">
        <f t="shared" si="138"/>
        <v>0</v>
      </c>
      <c r="CN150" s="3">
        <f t="shared" si="138"/>
        <v>0</v>
      </c>
      <c r="CO150" s="3">
        <f t="shared" si="138"/>
        <v>0</v>
      </c>
      <c r="CP150" s="3">
        <f t="shared" si="138"/>
        <v>0</v>
      </c>
      <c r="CQ150" s="3">
        <f t="shared" si="138"/>
        <v>0</v>
      </c>
      <c r="CR150" s="3">
        <f t="shared" si="138"/>
        <v>0</v>
      </c>
      <c r="CS150" s="3">
        <f t="shared" si="138"/>
        <v>0</v>
      </c>
      <c r="CT150" s="3">
        <f t="shared" si="138"/>
        <v>0</v>
      </c>
      <c r="CU150" s="3">
        <f t="shared" si="138"/>
        <v>0</v>
      </c>
      <c r="CV150" s="3">
        <f t="shared" si="138"/>
        <v>0</v>
      </c>
      <c r="CW150" s="3">
        <f t="shared" si="138"/>
        <v>0</v>
      </c>
      <c r="CX150" s="3">
        <f t="shared" si="138"/>
        <v>0</v>
      </c>
      <c r="CY150" s="3">
        <f t="shared" si="138"/>
        <v>0</v>
      </c>
      <c r="CZ150" s="3">
        <f t="shared" si="138"/>
        <v>0</v>
      </c>
      <c r="DA150" s="3">
        <f t="shared" si="138"/>
        <v>0</v>
      </c>
      <c r="DB150" s="3">
        <f t="shared" si="138"/>
        <v>0</v>
      </c>
      <c r="DC150" s="3">
        <f t="shared" si="138"/>
        <v>0</v>
      </c>
      <c r="DD150" s="3">
        <f t="shared" si="138"/>
        <v>0</v>
      </c>
      <c r="DE150" s="3">
        <f t="shared" si="138"/>
        <v>0</v>
      </c>
      <c r="DF150" s="3">
        <f t="shared" si="138"/>
        <v>0</v>
      </c>
      <c r="DG150" s="4">
        <f t="shared" ref="DG150:EL150" si="139">DG159</f>
        <v>28634.240000000002</v>
      </c>
      <c r="DH150" s="4">
        <f t="shared" si="139"/>
        <v>0</v>
      </c>
      <c r="DI150" s="4">
        <f t="shared" si="139"/>
        <v>28634.240000000002</v>
      </c>
      <c r="DJ150" s="4">
        <f t="shared" si="139"/>
        <v>708.84</v>
      </c>
      <c r="DK150" s="4">
        <f t="shared" si="139"/>
        <v>0</v>
      </c>
      <c r="DL150" s="4">
        <f t="shared" si="139"/>
        <v>0</v>
      </c>
      <c r="DM150" s="4">
        <f t="shared" si="139"/>
        <v>0</v>
      </c>
      <c r="DN150" s="4">
        <f t="shared" si="139"/>
        <v>0</v>
      </c>
      <c r="DO150" s="4">
        <f t="shared" si="139"/>
        <v>0</v>
      </c>
      <c r="DP150" s="4">
        <f t="shared" si="139"/>
        <v>0</v>
      </c>
      <c r="DQ150" s="4">
        <f t="shared" si="139"/>
        <v>0</v>
      </c>
      <c r="DR150" s="4">
        <f t="shared" si="139"/>
        <v>0</v>
      </c>
      <c r="DS150" s="4">
        <f t="shared" si="139"/>
        <v>0</v>
      </c>
      <c r="DT150" s="4">
        <f t="shared" si="139"/>
        <v>28634.240000000002</v>
      </c>
      <c r="DU150" s="4">
        <f t="shared" si="139"/>
        <v>0</v>
      </c>
      <c r="DV150" s="4">
        <f t="shared" si="139"/>
        <v>28634.240000000002</v>
      </c>
      <c r="DW150" s="4">
        <f t="shared" si="139"/>
        <v>708.84</v>
      </c>
      <c r="DX150" s="4">
        <f t="shared" si="139"/>
        <v>0</v>
      </c>
      <c r="DY150" s="4">
        <f t="shared" si="139"/>
        <v>0</v>
      </c>
      <c r="DZ150" s="4">
        <f t="shared" si="139"/>
        <v>0</v>
      </c>
      <c r="EA150" s="4">
        <f t="shared" si="139"/>
        <v>0</v>
      </c>
      <c r="EB150" s="4">
        <f t="shared" si="139"/>
        <v>0</v>
      </c>
      <c r="EC150" s="4">
        <f t="shared" si="139"/>
        <v>0</v>
      </c>
      <c r="ED150" s="4">
        <f t="shared" si="139"/>
        <v>0</v>
      </c>
      <c r="EE150" s="4">
        <f t="shared" si="139"/>
        <v>0</v>
      </c>
      <c r="EF150" s="4">
        <f t="shared" si="139"/>
        <v>0</v>
      </c>
      <c r="EG150" s="4">
        <f t="shared" si="139"/>
        <v>0</v>
      </c>
      <c r="EH150" s="4">
        <f t="shared" si="139"/>
        <v>0</v>
      </c>
      <c r="EI150" s="4">
        <f t="shared" si="139"/>
        <v>0</v>
      </c>
      <c r="EJ150" s="4">
        <f t="shared" si="139"/>
        <v>29768.38</v>
      </c>
      <c r="EK150" s="4">
        <f t="shared" si="139"/>
        <v>2797.79</v>
      </c>
      <c r="EL150" s="4">
        <f t="shared" si="139"/>
        <v>0</v>
      </c>
      <c r="EM150" s="4">
        <f t="shared" ref="EM150:FR150" si="140">EM159</f>
        <v>26970.59</v>
      </c>
      <c r="EN150" s="4">
        <f t="shared" si="140"/>
        <v>0</v>
      </c>
      <c r="EO150" s="4">
        <f t="shared" si="140"/>
        <v>0</v>
      </c>
      <c r="EP150" s="4">
        <f t="shared" si="140"/>
        <v>0</v>
      </c>
      <c r="EQ150" s="4">
        <f t="shared" si="140"/>
        <v>0</v>
      </c>
      <c r="ER150" s="4">
        <f t="shared" si="140"/>
        <v>0</v>
      </c>
      <c r="ES150" s="4">
        <f t="shared" si="140"/>
        <v>0</v>
      </c>
      <c r="ET150" s="4">
        <f t="shared" si="140"/>
        <v>0</v>
      </c>
      <c r="EU150" s="4">
        <f t="shared" si="140"/>
        <v>0</v>
      </c>
      <c r="EV150" s="4">
        <f t="shared" si="140"/>
        <v>0</v>
      </c>
      <c r="EW150" s="4">
        <f t="shared" si="140"/>
        <v>0</v>
      </c>
      <c r="EX150" s="4">
        <f t="shared" si="140"/>
        <v>0</v>
      </c>
      <c r="EY150" s="4">
        <f t="shared" si="140"/>
        <v>0</v>
      </c>
      <c r="EZ150" s="4">
        <f t="shared" si="140"/>
        <v>0</v>
      </c>
      <c r="FA150" s="4">
        <f t="shared" si="140"/>
        <v>0</v>
      </c>
      <c r="FB150" s="4">
        <f t="shared" si="140"/>
        <v>0</v>
      </c>
      <c r="FC150" s="4">
        <f t="shared" si="140"/>
        <v>0</v>
      </c>
      <c r="FD150" s="4">
        <f t="shared" si="140"/>
        <v>0</v>
      </c>
      <c r="FE150" s="4">
        <f t="shared" si="140"/>
        <v>0</v>
      </c>
      <c r="FF150" s="4">
        <f t="shared" si="140"/>
        <v>0</v>
      </c>
      <c r="FG150" s="4">
        <f t="shared" si="140"/>
        <v>0</v>
      </c>
      <c r="FH150" s="4">
        <f t="shared" si="140"/>
        <v>0</v>
      </c>
      <c r="FI150" s="4">
        <f t="shared" si="140"/>
        <v>0</v>
      </c>
      <c r="FJ150" s="4">
        <f t="shared" si="140"/>
        <v>0</v>
      </c>
      <c r="FK150" s="4">
        <f t="shared" si="140"/>
        <v>0</v>
      </c>
      <c r="FL150" s="4">
        <f t="shared" si="140"/>
        <v>0</v>
      </c>
      <c r="FM150" s="4">
        <f t="shared" si="140"/>
        <v>0</v>
      </c>
      <c r="FN150" s="4">
        <f t="shared" si="140"/>
        <v>0</v>
      </c>
      <c r="FO150" s="4">
        <f t="shared" si="140"/>
        <v>0</v>
      </c>
      <c r="FP150" s="4">
        <f t="shared" si="140"/>
        <v>0</v>
      </c>
      <c r="FQ150" s="4">
        <f t="shared" si="140"/>
        <v>0</v>
      </c>
      <c r="FR150" s="4">
        <f t="shared" si="140"/>
        <v>0</v>
      </c>
      <c r="FS150" s="4">
        <f t="shared" ref="FS150:GX150" si="141">FS159</f>
        <v>29768.38</v>
      </c>
      <c r="FT150" s="4">
        <f t="shared" si="141"/>
        <v>2797.79</v>
      </c>
      <c r="FU150" s="4">
        <f t="shared" si="141"/>
        <v>0</v>
      </c>
      <c r="FV150" s="4">
        <f t="shared" si="141"/>
        <v>26970.59</v>
      </c>
      <c r="FW150" s="4">
        <f t="shared" si="141"/>
        <v>0</v>
      </c>
      <c r="FX150" s="4">
        <f t="shared" si="141"/>
        <v>0</v>
      </c>
      <c r="FY150" s="4">
        <f t="shared" si="141"/>
        <v>0</v>
      </c>
      <c r="FZ150" s="4">
        <f t="shared" si="141"/>
        <v>0</v>
      </c>
      <c r="GA150" s="4">
        <f t="shared" si="141"/>
        <v>0</v>
      </c>
      <c r="GB150" s="4">
        <f t="shared" si="141"/>
        <v>0</v>
      </c>
      <c r="GC150" s="4">
        <f t="shared" si="141"/>
        <v>0</v>
      </c>
      <c r="GD150" s="4">
        <f t="shared" si="141"/>
        <v>0</v>
      </c>
      <c r="GE150" s="4">
        <f t="shared" si="141"/>
        <v>0</v>
      </c>
      <c r="GF150" s="4">
        <f t="shared" si="141"/>
        <v>0</v>
      </c>
      <c r="GG150" s="4">
        <f t="shared" si="141"/>
        <v>0</v>
      </c>
      <c r="GH150" s="4">
        <f t="shared" si="141"/>
        <v>0</v>
      </c>
      <c r="GI150" s="4">
        <f t="shared" si="141"/>
        <v>0</v>
      </c>
      <c r="GJ150" s="4">
        <f t="shared" si="141"/>
        <v>0</v>
      </c>
      <c r="GK150" s="4">
        <f t="shared" si="141"/>
        <v>0</v>
      </c>
      <c r="GL150" s="4">
        <f t="shared" si="141"/>
        <v>0</v>
      </c>
      <c r="GM150" s="4">
        <f t="shared" si="141"/>
        <v>0</v>
      </c>
      <c r="GN150" s="4">
        <f t="shared" si="141"/>
        <v>0</v>
      </c>
      <c r="GO150" s="4">
        <f t="shared" si="141"/>
        <v>0</v>
      </c>
      <c r="GP150" s="4">
        <f t="shared" si="141"/>
        <v>0</v>
      </c>
      <c r="GQ150" s="4">
        <f t="shared" si="141"/>
        <v>0</v>
      </c>
      <c r="GR150" s="4">
        <f t="shared" si="141"/>
        <v>0</v>
      </c>
      <c r="GS150" s="4">
        <f t="shared" si="141"/>
        <v>0</v>
      </c>
      <c r="GT150" s="4">
        <f t="shared" si="141"/>
        <v>0</v>
      </c>
      <c r="GU150" s="4">
        <f t="shared" si="141"/>
        <v>0</v>
      </c>
      <c r="GV150" s="4">
        <f t="shared" si="141"/>
        <v>0</v>
      </c>
      <c r="GW150" s="4">
        <f t="shared" si="141"/>
        <v>0</v>
      </c>
      <c r="GX150" s="4">
        <f t="shared" si="141"/>
        <v>0</v>
      </c>
    </row>
    <row r="152" spans="1:255" x14ac:dyDescent="0.2">
      <c r="A152" s="2">
        <v>17</v>
      </c>
      <c r="B152" s="2">
        <v>1</v>
      </c>
      <c r="C152" s="2">
        <f>ROW(SmtRes!A129)</f>
        <v>129</v>
      </c>
      <c r="D152" s="2">
        <f>ROW(EtalonRes!A131)</f>
        <v>131</v>
      </c>
      <c r="E152" s="2" t="s">
        <v>210</v>
      </c>
      <c r="F152" s="2" t="s">
        <v>211</v>
      </c>
      <c r="G152" s="2" t="s">
        <v>212</v>
      </c>
      <c r="H152" s="2" t="s">
        <v>213</v>
      </c>
      <c r="I152" s="2">
        <f>ROUND(0.94+12.74+0.198,9)</f>
        <v>13.878</v>
      </c>
      <c r="J152" s="2">
        <v>0</v>
      </c>
      <c r="K152" s="2">
        <f>ROUND(0.94+12.74+0.198,9)</f>
        <v>13.878</v>
      </c>
      <c r="L152" s="2"/>
      <c r="M152" s="2"/>
      <c r="N152" s="2"/>
      <c r="O152" s="2">
        <f t="shared" ref="O152:O157" si="142">ROUND(CP152,2)</f>
        <v>122.96</v>
      </c>
      <c r="P152" s="2">
        <f t="shared" ref="P152:P157" si="143">ROUND((ROUND((AC152*AW152*I152),2)*BC152),2)</f>
        <v>0</v>
      </c>
      <c r="Q152" s="2">
        <f t="shared" ref="Q152:Q157" si="144">(ROUND((ROUND(((ET152)*AV152*I152),2)*BB152),2)+ROUND((ROUND(((AE152-(EU152))*AV152*I152),2)*BS152),2))</f>
        <v>122.96</v>
      </c>
      <c r="R152" s="2">
        <f t="shared" ref="R152:R157" si="145">ROUND((ROUND((AE152*AV152*I152),2)*BS152),2)</f>
        <v>20.54</v>
      </c>
      <c r="S152" s="2">
        <f t="shared" ref="S152:S157" si="146">ROUND((ROUND((AF152*AV152*I152),2)*BA152),2)</f>
        <v>0</v>
      </c>
      <c r="T152" s="2">
        <f t="shared" ref="T152:T157" si="147">ROUND(CU152*I152,2)</f>
        <v>0</v>
      </c>
      <c r="U152" s="2">
        <f t="shared" ref="U152:U157" si="148">CV152*I152</f>
        <v>0</v>
      </c>
      <c r="V152" s="2">
        <f t="shared" ref="V152:V157" si="149">CW152*I152</f>
        <v>0</v>
      </c>
      <c r="W152" s="2">
        <f t="shared" ref="W152:W157" si="150">ROUND(CX152*I152,2)</f>
        <v>0</v>
      </c>
      <c r="X152" s="2">
        <f t="shared" ref="X152:Y157" si="151">ROUND(CY152,2)</f>
        <v>0</v>
      </c>
      <c r="Y152" s="2">
        <f t="shared" si="151"/>
        <v>0</v>
      </c>
      <c r="Z152" s="2"/>
      <c r="AA152" s="2">
        <v>72842451</v>
      </c>
      <c r="AB152" s="2">
        <f t="shared" ref="AB152:AB157" si="152">ROUND((AC152+AD152+AF152),6)</f>
        <v>8.86</v>
      </c>
      <c r="AC152" s="2">
        <f t="shared" ref="AC152:AC157" si="153">ROUND((ES152),6)</f>
        <v>0</v>
      </c>
      <c r="AD152" s="2">
        <f t="shared" ref="AD152:AD157" si="154">ROUND((((ET152)-(EU152))+AE152),6)</f>
        <v>8.86</v>
      </c>
      <c r="AE152" s="2">
        <f t="shared" ref="AE152:AF157" si="155">ROUND((EU152),6)</f>
        <v>1.48</v>
      </c>
      <c r="AF152" s="2">
        <f t="shared" si="155"/>
        <v>0</v>
      </c>
      <c r="AG152" s="2">
        <f t="shared" ref="AG152:AG157" si="156">ROUND((AP152),6)</f>
        <v>0</v>
      </c>
      <c r="AH152" s="2">
        <f t="shared" ref="AH152:AI157" si="157">(EW152)</f>
        <v>0</v>
      </c>
      <c r="AI152" s="2">
        <f t="shared" si="157"/>
        <v>0</v>
      </c>
      <c r="AJ152" s="2">
        <f t="shared" ref="AJ152:AJ157" si="158">(AS152)</f>
        <v>0</v>
      </c>
      <c r="AK152" s="2">
        <v>8.86</v>
      </c>
      <c r="AL152" s="2">
        <v>0</v>
      </c>
      <c r="AM152" s="2">
        <v>8.86</v>
      </c>
      <c r="AN152" s="2">
        <v>1.48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91</v>
      </c>
      <c r="AU152" s="2">
        <v>70</v>
      </c>
      <c r="AV152" s="2">
        <v>1</v>
      </c>
      <c r="AW152" s="2">
        <v>1</v>
      </c>
      <c r="AX152" s="2"/>
      <c r="AY152" s="2"/>
      <c r="AZ152" s="2">
        <v>1</v>
      </c>
      <c r="BA152" s="2">
        <v>1</v>
      </c>
      <c r="BB152" s="2">
        <v>1</v>
      </c>
      <c r="BC152" s="2">
        <v>1</v>
      </c>
      <c r="BD152" s="2" t="s">
        <v>3</v>
      </c>
      <c r="BE152" s="2" t="s">
        <v>3</v>
      </c>
      <c r="BF152" s="2" t="s">
        <v>3</v>
      </c>
      <c r="BG152" s="2" t="s">
        <v>3</v>
      </c>
      <c r="BH152" s="2">
        <v>0</v>
      </c>
      <c r="BI152" s="2">
        <v>1</v>
      </c>
      <c r="BJ152" s="2" t="s">
        <v>214</v>
      </c>
      <c r="BK152" s="2"/>
      <c r="BL152" s="2"/>
      <c r="BM152" s="2">
        <v>658</v>
      </c>
      <c r="BN152" s="2">
        <v>0</v>
      </c>
      <c r="BO152" s="2" t="s">
        <v>3</v>
      </c>
      <c r="BP152" s="2">
        <v>0</v>
      </c>
      <c r="BQ152" s="2">
        <v>60</v>
      </c>
      <c r="BR152" s="2">
        <v>0</v>
      </c>
      <c r="BS152" s="2">
        <v>1</v>
      </c>
      <c r="BT152" s="2">
        <v>1</v>
      </c>
      <c r="BU152" s="2">
        <v>1</v>
      </c>
      <c r="BV152" s="2">
        <v>1</v>
      </c>
      <c r="BW152" s="2">
        <v>1</v>
      </c>
      <c r="BX152" s="2">
        <v>1</v>
      </c>
      <c r="BY152" s="2" t="s">
        <v>3</v>
      </c>
      <c r="BZ152" s="2">
        <v>91</v>
      </c>
      <c r="CA152" s="2">
        <v>70</v>
      </c>
      <c r="CB152" s="2" t="s">
        <v>3</v>
      </c>
      <c r="CC152" s="2"/>
      <c r="CD152" s="2"/>
      <c r="CE152" s="2">
        <v>30</v>
      </c>
      <c r="CF152" s="2">
        <v>0</v>
      </c>
      <c r="CG152" s="2">
        <v>0</v>
      </c>
      <c r="CH152" s="2"/>
      <c r="CI152" s="2"/>
      <c r="CJ152" s="2"/>
      <c r="CK152" s="2"/>
      <c r="CL152" s="2"/>
      <c r="CM152" s="2">
        <v>0</v>
      </c>
      <c r="CN152" s="2" t="s">
        <v>3</v>
      </c>
      <c r="CO152" s="2">
        <v>0</v>
      </c>
      <c r="CP152" s="2">
        <f t="shared" ref="CP152:CP157" si="159">(P152+Q152+S152)</f>
        <v>122.96</v>
      </c>
      <c r="CQ152" s="2">
        <f t="shared" ref="CQ152:CQ157" si="160">ROUND((ROUND((AC152*AW152*1),2)*BC152),2)</f>
        <v>0</v>
      </c>
      <c r="CR152" s="2">
        <f t="shared" ref="CR152:CR157" si="161">(ROUND((ROUND(((ET152)*AV152*1),2)*BB152),2)+ROUND((ROUND(((AE152-(EU152))*AV152*1),2)*BS152),2))</f>
        <v>8.86</v>
      </c>
      <c r="CS152" s="2">
        <f t="shared" ref="CS152:CS157" si="162">ROUND((ROUND((AE152*AV152*1),2)*BS152),2)</f>
        <v>1.48</v>
      </c>
      <c r="CT152" s="2">
        <f t="shared" ref="CT152:CT157" si="163">ROUND((ROUND((AF152*AV152*1),2)*BA152),2)</f>
        <v>0</v>
      </c>
      <c r="CU152" s="2">
        <f t="shared" ref="CU152:CU157" si="164">AG152</f>
        <v>0</v>
      </c>
      <c r="CV152" s="2">
        <f t="shared" ref="CV152:CV157" si="165">(AH152*AV152)</f>
        <v>0</v>
      </c>
      <c r="CW152" s="2">
        <f t="shared" ref="CW152:CX157" si="166">AI152</f>
        <v>0</v>
      </c>
      <c r="CX152" s="2">
        <f t="shared" si="166"/>
        <v>0</v>
      </c>
      <c r="CY152" s="2">
        <f>((S152*BZ152)/100)</f>
        <v>0</v>
      </c>
      <c r="CZ152" s="2">
        <f>((S152*CA152)/100)</f>
        <v>0</v>
      </c>
      <c r="DA152" s="2"/>
      <c r="DB152" s="2"/>
      <c r="DC152" s="2" t="s">
        <v>3</v>
      </c>
      <c r="DD152" s="2" t="s">
        <v>3</v>
      </c>
      <c r="DE152" s="2" t="s">
        <v>3</v>
      </c>
      <c r="DF152" s="2" t="s">
        <v>3</v>
      </c>
      <c r="DG152" s="2" t="s">
        <v>3</v>
      </c>
      <c r="DH152" s="2" t="s">
        <v>3</v>
      </c>
      <c r="DI152" s="2" t="s">
        <v>3</v>
      </c>
      <c r="DJ152" s="2" t="s">
        <v>3</v>
      </c>
      <c r="DK152" s="2" t="s">
        <v>3</v>
      </c>
      <c r="DL152" s="2" t="s">
        <v>3</v>
      </c>
      <c r="DM152" s="2" t="s">
        <v>3</v>
      </c>
      <c r="DN152" s="2">
        <v>0</v>
      </c>
      <c r="DO152" s="2">
        <v>0</v>
      </c>
      <c r="DP152" s="2">
        <v>1</v>
      </c>
      <c r="DQ152" s="2">
        <v>1</v>
      </c>
      <c r="DR152" s="2"/>
      <c r="DS152" s="2"/>
      <c r="DT152" s="2"/>
      <c r="DU152" s="2">
        <v>1013</v>
      </c>
      <c r="DV152" s="2" t="s">
        <v>213</v>
      </c>
      <c r="DW152" s="2" t="s">
        <v>213</v>
      </c>
      <c r="DX152" s="2">
        <v>1</v>
      </c>
      <c r="DY152" s="2"/>
      <c r="DZ152" s="2" t="s">
        <v>3</v>
      </c>
      <c r="EA152" s="2" t="s">
        <v>3</v>
      </c>
      <c r="EB152" s="2" t="s">
        <v>3</v>
      </c>
      <c r="EC152" s="2" t="s">
        <v>3</v>
      </c>
      <c r="ED152" s="2"/>
      <c r="EE152" s="2">
        <v>71951400</v>
      </c>
      <c r="EF152" s="2">
        <v>60</v>
      </c>
      <c r="EG152" s="2" t="s">
        <v>24</v>
      </c>
      <c r="EH152" s="2">
        <v>0</v>
      </c>
      <c r="EI152" s="2" t="s">
        <v>3</v>
      </c>
      <c r="EJ152" s="2">
        <v>1</v>
      </c>
      <c r="EK152" s="2">
        <v>658</v>
      </c>
      <c r="EL152" s="2" t="s">
        <v>215</v>
      </c>
      <c r="EM152" s="2" t="s">
        <v>216</v>
      </c>
      <c r="EN152" s="2"/>
      <c r="EO152" s="2" t="s">
        <v>3</v>
      </c>
      <c r="EP152" s="2"/>
      <c r="EQ152" s="2">
        <v>2097152</v>
      </c>
      <c r="ER152" s="2">
        <v>8.86</v>
      </c>
      <c r="ES152" s="2">
        <v>0</v>
      </c>
      <c r="ET152" s="2">
        <v>8.86</v>
      </c>
      <c r="EU152" s="2">
        <v>1.48</v>
      </c>
      <c r="EV152" s="2">
        <v>0</v>
      </c>
      <c r="EW152" s="2">
        <v>0</v>
      </c>
      <c r="EX152" s="2">
        <v>0</v>
      </c>
      <c r="EY152" s="2">
        <v>0</v>
      </c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>
        <v>0</v>
      </c>
      <c r="FR152" s="2">
        <f t="shared" ref="FR152:FR157" si="167">ROUND(IF(BI152=3,GM152,0),2)</f>
        <v>0</v>
      </c>
      <c r="FS152" s="2">
        <v>0</v>
      </c>
      <c r="FT152" s="2"/>
      <c r="FU152" s="2"/>
      <c r="FV152" s="2"/>
      <c r="FW152" s="2"/>
      <c r="FX152" s="2">
        <v>91</v>
      </c>
      <c r="FY152" s="2">
        <v>70</v>
      </c>
      <c r="FZ152" s="2"/>
      <c r="GA152" s="2" t="s">
        <v>3</v>
      </c>
      <c r="GB152" s="2"/>
      <c r="GC152" s="2"/>
      <c r="GD152" s="2">
        <v>0</v>
      </c>
      <c r="GE152" s="2"/>
      <c r="GF152" s="2">
        <v>-714011973</v>
      </c>
      <c r="GG152" s="2">
        <v>2</v>
      </c>
      <c r="GH152" s="2">
        <v>1</v>
      </c>
      <c r="GI152" s="2">
        <v>-2</v>
      </c>
      <c r="GJ152" s="2">
        <v>0</v>
      </c>
      <c r="GK152" s="2">
        <f>ROUND(R152*(R12)/100,2)</f>
        <v>35.950000000000003</v>
      </c>
      <c r="GL152" s="2">
        <f t="shared" ref="GL152:GL157" si="168">ROUND(IF(AND(BH152=3,BI152=3,FS152&lt;&gt;0),P152,0),2)</f>
        <v>0</v>
      </c>
      <c r="GM152" s="2">
        <f>ROUND(O152+X152+Y152+GK152,2)+GX152</f>
        <v>158.91</v>
      </c>
      <c r="GN152" s="2">
        <f t="shared" ref="GN152:GN157" si="169">IF(OR(BI152=0,BI152=1),GM152-GX152,0)</f>
        <v>158.91</v>
      </c>
      <c r="GO152" s="2">
        <f t="shared" ref="GO152:GO157" si="170">IF(BI152=2,GM152-GX152,0)</f>
        <v>0</v>
      </c>
      <c r="GP152" s="2">
        <f t="shared" ref="GP152:GP157" si="171">IF(BI152=4,GM152-GX152,0)</f>
        <v>0</v>
      </c>
      <c r="GQ152" s="2"/>
      <c r="GR152" s="2">
        <v>0</v>
      </c>
      <c r="GS152" s="2">
        <v>3</v>
      </c>
      <c r="GT152" s="2">
        <v>0</v>
      </c>
      <c r="GU152" s="2" t="s">
        <v>3</v>
      </c>
      <c r="GV152" s="2">
        <f t="shared" ref="GV152:GV157" si="172">ROUND((GT152),6)</f>
        <v>0</v>
      </c>
      <c r="GW152" s="2">
        <v>1</v>
      </c>
      <c r="GX152" s="2">
        <f t="shared" ref="GX152:GX157" si="173">ROUND(HC152*I152,2)</f>
        <v>0</v>
      </c>
      <c r="GY152" s="2"/>
      <c r="GZ152" s="2"/>
      <c r="HA152" s="2">
        <v>0</v>
      </c>
      <c r="HB152" s="2">
        <v>0</v>
      </c>
      <c r="HC152" s="2">
        <f t="shared" ref="HC152:HC157" si="174">GV152*GW152</f>
        <v>0</v>
      </c>
      <c r="HD152" s="2"/>
      <c r="HE152" s="2" t="s">
        <v>3</v>
      </c>
      <c r="HF152" s="2" t="s">
        <v>3</v>
      </c>
      <c r="HG152" s="2"/>
      <c r="HH152" s="2"/>
      <c r="HI152" s="2"/>
      <c r="HJ152" s="2"/>
      <c r="HK152" s="2"/>
      <c r="HL152" s="2"/>
      <c r="HM152" s="2" t="s">
        <v>3</v>
      </c>
      <c r="HN152" s="2" t="s">
        <v>3</v>
      </c>
      <c r="HO152" s="2" t="s">
        <v>3</v>
      </c>
      <c r="HP152" s="2" t="s">
        <v>3</v>
      </c>
      <c r="HQ152" s="2" t="s">
        <v>3</v>
      </c>
      <c r="HR152" s="2"/>
      <c r="HS152" s="2"/>
      <c r="HT152" s="2"/>
      <c r="HU152" s="2"/>
      <c r="HV152" s="2"/>
      <c r="HW152" s="2"/>
      <c r="HX152" s="2"/>
      <c r="HY152" s="2"/>
      <c r="HZ152" s="2"/>
      <c r="IA152" s="2"/>
      <c r="IB152" s="2"/>
      <c r="IC152" s="2"/>
      <c r="ID152" s="2"/>
      <c r="IE152" s="2"/>
      <c r="IF152" s="2"/>
      <c r="IG152" s="2"/>
      <c r="IH152" s="2"/>
      <c r="II152" s="2"/>
      <c r="IJ152" s="2"/>
      <c r="IK152" s="2">
        <v>0</v>
      </c>
      <c r="IL152" s="2"/>
      <c r="IM152" s="2"/>
      <c r="IN152" s="2"/>
      <c r="IO152" s="2"/>
      <c r="IP152" s="2"/>
      <c r="IQ152" s="2"/>
      <c r="IR152" s="2"/>
      <c r="IS152" s="2"/>
      <c r="IT152" s="2"/>
      <c r="IU152" s="2"/>
    </row>
    <row r="153" spans="1:255" x14ac:dyDescent="0.2">
      <c r="A153">
        <v>17</v>
      </c>
      <c r="B153">
        <v>1</v>
      </c>
      <c r="C153">
        <f>ROW(SmtRes!A130)</f>
        <v>130</v>
      </c>
      <c r="D153">
        <f>ROW(EtalonRes!A132)</f>
        <v>132</v>
      </c>
      <c r="E153" t="s">
        <v>210</v>
      </c>
      <c r="F153" t="s">
        <v>211</v>
      </c>
      <c r="G153" t="s">
        <v>212</v>
      </c>
      <c r="H153" t="s">
        <v>213</v>
      </c>
      <c r="I153">
        <f>ROUND(0.94+12.74+0.198,9)</f>
        <v>13.878</v>
      </c>
      <c r="J153">
        <v>0</v>
      </c>
      <c r="K153">
        <f>ROUND(0.94+12.74+0.198,9)</f>
        <v>13.878</v>
      </c>
      <c r="O153">
        <f t="shared" si="142"/>
        <v>1663.65</v>
      </c>
      <c r="P153">
        <f t="shared" si="143"/>
        <v>0</v>
      </c>
      <c r="Q153">
        <f t="shared" si="144"/>
        <v>1663.65</v>
      </c>
      <c r="R153">
        <f t="shared" si="145"/>
        <v>708.84</v>
      </c>
      <c r="S153">
        <f t="shared" si="146"/>
        <v>0</v>
      </c>
      <c r="T153">
        <f t="shared" si="147"/>
        <v>0</v>
      </c>
      <c r="U153">
        <f t="shared" si="148"/>
        <v>0</v>
      </c>
      <c r="V153">
        <f t="shared" si="149"/>
        <v>0</v>
      </c>
      <c r="W153">
        <f t="shared" si="150"/>
        <v>0</v>
      </c>
      <c r="X153">
        <f t="shared" si="151"/>
        <v>0</v>
      </c>
      <c r="Y153">
        <f t="shared" si="151"/>
        <v>0</v>
      </c>
      <c r="AA153">
        <v>72842452</v>
      </c>
      <c r="AB153">
        <f t="shared" si="152"/>
        <v>8.86</v>
      </c>
      <c r="AC153">
        <f t="shared" si="153"/>
        <v>0</v>
      </c>
      <c r="AD153">
        <f t="shared" si="154"/>
        <v>8.86</v>
      </c>
      <c r="AE153">
        <f t="shared" si="155"/>
        <v>1.48</v>
      </c>
      <c r="AF153">
        <f t="shared" si="155"/>
        <v>0</v>
      </c>
      <c r="AG153">
        <f t="shared" si="156"/>
        <v>0</v>
      </c>
      <c r="AH153">
        <f t="shared" si="157"/>
        <v>0</v>
      </c>
      <c r="AI153">
        <f t="shared" si="157"/>
        <v>0</v>
      </c>
      <c r="AJ153">
        <f t="shared" si="158"/>
        <v>0</v>
      </c>
      <c r="AK153">
        <v>8.86</v>
      </c>
      <c r="AL153">
        <v>0</v>
      </c>
      <c r="AM153">
        <v>8.86</v>
      </c>
      <c r="AN153">
        <v>1.48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75</v>
      </c>
      <c r="AU153">
        <v>41</v>
      </c>
      <c r="AV153">
        <v>1</v>
      </c>
      <c r="AW153">
        <v>1</v>
      </c>
      <c r="AZ153">
        <v>1</v>
      </c>
      <c r="BA153">
        <v>34.51</v>
      </c>
      <c r="BB153">
        <v>13.53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1</v>
      </c>
      <c r="BJ153" t="s">
        <v>214</v>
      </c>
      <c r="BM153">
        <v>658</v>
      </c>
      <c r="BN153">
        <v>0</v>
      </c>
      <c r="BO153" t="s">
        <v>211</v>
      </c>
      <c r="BP153">
        <v>1</v>
      </c>
      <c r="BQ153">
        <v>60</v>
      </c>
      <c r="BR153">
        <v>0</v>
      </c>
      <c r="BS153">
        <v>34.51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75</v>
      </c>
      <c r="CA153">
        <v>41</v>
      </c>
      <c r="CB153" t="s">
        <v>3</v>
      </c>
      <c r="CE153">
        <v>30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159"/>
        <v>1663.65</v>
      </c>
      <c r="CQ153">
        <f t="shared" si="160"/>
        <v>0</v>
      </c>
      <c r="CR153">
        <f t="shared" si="161"/>
        <v>119.88</v>
      </c>
      <c r="CS153">
        <f t="shared" si="162"/>
        <v>51.07</v>
      </c>
      <c r="CT153">
        <f t="shared" si="163"/>
        <v>0</v>
      </c>
      <c r="CU153">
        <f t="shared" si="164"/>
        <v>0</v>
      </c>
      <c r="CV153">
        <f t="shared" si="165"/>
        <v>0</v>
      </c>
      <c r="CW153">
        <f t="shared" si="166"/>
        <v>0</v>
      </c>
      <c r="CX153">
        <f t="shared" si="166"/>
        <v>0</v>
      </c>
      <c r="CY153">
        <f>S153*(BZ153/100)</f>
        <v>0</v>
      </c>
      <c r="CZ153">
        <f>S153*(CA153/100)</f>
        <v>0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91</v>
      </c>
      <c r="DO153">
        <v>70</v>
      </c>
      <c r="DP153">
        <v>1</v>
      </c>
      <c r="DQ153">
        <v>1</v>
      </c>
      <c r="DU153">
        <v>1013</v>
      </c>
      <c r="DV153" t="s">
        <v>213</v>
      </c>
      <c r="DW153" t="s">
        <v>213</v>
      </c>
      <c r="DX153">
        <v>1</v>
      </c>
      <c r="DZ153" t="s">
        <v>3</v>
      </c>
      <c r="EA153" t="s">
        <v>3</v>
      </c>
      <c r="EB153" t="s">
        <v>3</v>
      </c>
      <c r="EC153" t="s">
        <v>3</v>
      </c>
      <c r="EE153">
        <v>71951400</v>
      </c>
      <c r="EF153">
        <v>60</v>
      </c>
      <c r="EG153" t="s">
        <v>24</v>
      </c>
      <c r="EH153">
        <v>0</v>
      </c>
      <c r="EI153" t="s">
        <v>3</v>
      </c>
      <c r="EJ153">
        <v>1</v>
      </c>
      <c r="EK153">
        <v>658</v>
      </c>
      <c r="EL153" t="s">
        <v>215</v>
      </c>
      <c r="EM153" t="s">
        <v>216</v>
      </c>
      <c r="EO153" t="s">
        <v>3</v>
      </c>
      <c r="EQ153">
        <v>2097152</v>
      </c>
      <c r="ER153">
        <v>8.86</v>
      </c>
      <c r="ES153">
        <v>0</v>
      </c>
      <c r="ET153">
        <v>8.86</v>
      </c>
      <c r="EU153">
        <v>1.48</v>
      </c>
      <c r="EV153">
        <v>0</v>
      </c>
      <c r="EW153">
        <v>0</v>
      </c>
      <c r="EX153">
        <v>0</v>
      </c>
      <c r="EY153">
        <v>0</v>
      </c>
      <c r="FQ153">
        <v>0</v>
      </c>
      <c r="FR153">
        <f t="shared" si="167"/>
        <v>0</v>
      </c>
      <c r="FS153">
        <v>0</v>
      </c>
      <c r="FX153">
        <v>91</v>
      </c>
      <c r="FY153">
        <v>70</v>
      </c>
      <c r="GA153" t="s">
        <v>3</v>
      </c>
      <c r="GD153">
        <v>0</v>
      </c>
      <c r="GF153">
        <v>-714011973</v>
      </c>
      <c r="GG153">
        <v>2</v>
      </c>
      <c r="GH153">
        <v>1</v>
      </c>
      <c r="GI153">
        <v>2</v>
      </c>
      <c r="GJ153">
        <v>0</v>
      </c>
      <c r="GK153">
        <f>ROUND(R153*(S12)/100,2)</f>
        <v>1134.1400000000001</v>
      </c>
      <c r="GL153">
        <f t="shared" si="168"/>
        <v>0</v>
      </c>
      <c r="GM153">
        <f>ROUND(O153+X153+Y153+GK153,2)+GX153</f>
        <v>2797.79</v>
      </c>
      <c r="GN153">
        <f t="shared" si="169"/>
        <v>2797.79</v>
      </c>
      <c r="GO153">
        <f t="shared" si="170"/>
        <v>0</v>
      </c>
      <c r="GP153">
        <f t="shared" si="171"/>
        <v>0</v>
      </c>
      <c r="GR153">
        <v>0</v>
      </c>
      <c r="GS153">
        <v>3</v>
      </c>
      <c r="GT153">
        <v>0</v>
      </c>
      <c r="GU153" t="s">
        <v>3</v>
      </c>
      <c r="GV153">
        <f t="shared" si="172"/>
        <v>0</v>
      </c>
      <c r="GW153">
        <v>1</v>
      </c>
      <c r="GX153">
        <f t="shared" si="173"/>
        <v>0</v>
      </c>
      <c r="HA153">
        <v>0</v>
      </c>
      <c r="HB153">
        <v>0</v>
      </c>
      <c r="HC153">
        <f t="shared" si="174"/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IK153">
        <v>0</v>
      </c>
    </row>
    <row r="154" spans="1:255" x14ac:dyDescent="0.2">
      <c r="A154" s="2">
        <v>17</v>
      </c>
      <c r="B154" s="2">
        <v>1</v>
      </c>
      <c r="C154" s="2">
        <f>ROW(SmtRes!A131)</f>
        <v>131</v>
      </c>
      <c r="D154" s="2">
        <f>ROW(EtalonRes!A133)</f>
        <v>133</v>
      </c>
      <c r="E154" s="2" t="s">
        <v>217</v>
      </c>
      <c r="F154" s="2" t="s">
        <v>218</v>
      </c>
      <c r="G154" s="2" t="s">
        <v>219</v>
      </c>
      <c r="H154" s="2" t="s">
        <v>38</v>
      </c>
      <c r="I154" s="2">
        <f>ROUND(I152,9)</f>
        <v>13.878</v>
      </c>
      <c r="J154" s="2">
        <v>0</v>
      </c>
      <c r="K154" s="2">
        <f>ROUND(I152,9)</f>
        <v>13.878</v>
      </c>
      <c r="L154" s="2"/>
      <c r="M154" s="2"/>
      <c r="N154" s="2"/>
      <c r="O154" s="2">
        <f t="shared" si="142"/>
        <v>505.02</v>
      </c>
      <c r="P154" s="2">
        <f t="shared" si="143"/>
        <v>0</v>
      </c>
      <c r="Q154" s="2">
        <f t="shared" si="144"/>
        <v>505.02</v>
      </c>
      <c r="R154" s="2">
        <f t="shared" si="145"/>
        <v>0</v>
      </c>
      <c r="S154" s="2">
        <f t="shared" si="146"/>
        <v>0</v>
      </c>
      <c r="T154" s="2">
        <f t="shared" si="147"/>
        <v>0</v>
      </c>
      <c r="U154" s="2">
        <f t="shared" si="148"/>
        <v>0</v>
      </c>
      <c r="V154" s="2">
        <f t="shared" si="149"/>
        <v>0</v>
      </c>
      <c r="W154" s="2">
        <f t="shared" si="150"/>
        <v>0</v>
      </c>
      <c r="X154" s="2">
        <f t="shared" si="151"/>
        <v>0</v>
      </c>
      <c r="Y154" s="2">
        <f t="shared" si="151"/>
        <v>0</v>
      </c>
      <c r="Z154" s="2"/>
      <c r="AA154" s="2">
        <v>72842451</v>
      </c>
      <c r="AB154" s="2">
        <f t="shared" si="152"/>
        <v>36.39</v>
      </c>
      <c r="AC154" s="2">
        <f t="shared" si="153"/>
        <v>0</v>
      </c>
      <c r="AD154" s="2">
        <f t="shared" si="154"/>
        <v>36.39</v>
      </c>
      <c r="AE154" s="2">
        <f t="shared" si="155"/>
        <v>0</v>
      </c>
      <c r="AF154" s="2">
        <f t="shared" si="155"/>
        <v>0</v>
      </c>
      <c r="AG154" s="2">
        <f t="shared" si="156"/>
        <v>0</v>
      </c>
      <c r="AH154" s="2">
        <f t="shared" si="157"/>
        <v>0</v>
      </c>
      <c r="AI154" s="2">
        <f t="shared" si="157"/>
        <v>0</v>
      </c>
      <c r="AJ154" s="2">
        <f t="shared" si="158"/>
        <v>0</v>
      </c>
      <c r="AK154" s="2">
        <v>36.39</v>
      </c>
      <c r="AL154" s="2">
        <v>0</v>
      </c>
      <c r="AM154" s="2">
        <v>36.39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1</v>
      </c>
      <c r="AW154" s="2">
        <v>1</v>
      </c>
      <c r="AX154" s="2"/>
      <c r="AY154" s="2"/>
      <c r="AZ154" s="2">
        <v>1</v>
      </c>
      <c r="BA154" s="2">
        <v>1</v>
      </c>
      <c r="BB154" s="2">
        <v>1</v>
      </c>
      <c r="BC154" s="2">
        <v>1</v>
      </c>
      <c r="BD154" s="2" t="s">
        <v>3</v>
      </c>
      <c r="BE154" s="2" t="s">
        <v>3</v>
      </c>
      <c r="BF154" s="2" t="s">
        <v>3</v>
      </c>
      <c r="BG154" s="2" t="s">
        <v>3</v>
      </c>
      <c r="BH154" s="2">
        <v>0</v>
      </c>
      <c r="BI154" s="2">
        <v>4</v>
      </c>
      <c r="BJ154" s="2" t="s">
        <v>220</v>
      </c>
      <c r="BK154" s="2"/>
      <c r="BL154" s="2"/>
      <c r="BM154" s="2">
        <v>1113</v>
      </c>
      <c r="BN154" s="2">
        <v>0</v>
      </c>
      <c r="BO154" s="2" t="s">
        <v>3</v>
      </c>
      <c r="BP154" s="2">
        <v>0</v>
      </c>
      <c r="BQ154" s="2">
        <v>150</v>
      </c>
      <c r="BR154" s="2">
        <v>0</v>
      </c>
      <c r="BS154" s="2">
        <v>1</v>
      </c>
      <c r="BT154" s="2">
        <v>1</v>
      </c>
      <c r="BU154" s="2">
        <v>1</v>
      </c>
      <c r="BV154" s="2">
        <v>1</v>
      </c>
      <c r="BW154" s="2">
        <v>1</v>
      </c>
      <c r="BX154" s="2">
        <v>1</v>
      </c>
      <c r="BY154" s="2" t="s">
        <v>3</v>
      </c>
      <c r="BZ154" s="2">
        <v>0</v>
      </c>
      <c r="CA154" s="2">
        <v>0</v>
      </c>
      <c r="CB154" s="2" t="s">
        <v>3</v>
      </c>
      <c r="CC154" s="2"/>
      <c r="CD154" s="2"/>
      <c r="CE154" s="2">
        <v>30</v>
      </c>
      <c r="CF154" s="2">
        <v>0</v>
      </c>
      <c r="CG154" s="2">
        <v>0</v>
      </c>
      <c r="CH154" s="2"/>
      <c r="CI154" s="2"/>
      <c r="CJ154" s="2"/>
      <c r="CK154" s="2"/>
      <c r="CL154" s="2"/>
      <c r="CM154" s="2">
        <v>0</v>
      </c>
      <c r="CN154" s="2" t="s">
        <v>3</v>
      </c>
      <c r="CO154" s="2">
        <v>0</v>
      </c>
      <c r="CP154" s="2">
        <f t="shared" si="159"/>
        <v>505.02</v>
      </c>
      <c r="CQ154" s="2">
        <f t="shared" si="160"/>
        <v>0</v>
      </c>
      <c r="CR154" s="2">
        <f t="shared" si="161"/>
        <v>36.39</v>
      </c>
      <c r="CS154" s="2">
        <f t="shared" si="162"/>
        <v>0</v>
      </c>
      <c r="CT154" s="2">
        <f t="shared" si="163"/>
        <v>0</v>
      </c>
      <c r="CU154" s="2">
        <f t="shared" si="164"/>
        <v>0</v>
      </c>
      <c r="CV154" s="2">
        <f t="shared" si="165"/>
        <v>0</v>
      </c>
      <c r="CW154" s="2">
        <f t="shared" si="166"/>
        <v>0</v>
      </c>
      <c r="CX154" s="2">
        <f t="shared" si="166"/>
        <v>0</v>
      </c>
      <c r="CY154" s="2">
        <f>((S154*BZ154)/100)</f>
        <v>0</v>
      </c>
      <c r="CZ154" s="2">
        <f>((S154*CA154)/100)</f>
        <v>0</v>
      </c>
      <c r="DA154" s="2"/>
      <c r="DB154" s="2"/>
      <c r="DC154" s="2" t="s">
        <v>3</v>
      </c>
      <c r="DD154" s="2" t="s">
        <v>3</v>
      </c>
      <c r="DE154" s="2" t="s">
        <v>3</v>
      </c>
      <c r="DF154" s="2" t="s">
        <v>3</v>
      </c>
      <c r="DG154" s="2" t="s">
        <v>3</v>
      </c>
      <c r="DH154" s="2" t="s">
        <v>3</v>
      </c>
      <c r="DI154" s="2" t="s">
        <v>3</v>
      </c>
      <c r="DJ154" s="2" t="s">
        <v>3</v>
      </c>
      <c r="DK154" s="2" t="s">
        <v>3</v>
      </c>
      <c r="DL154" s="2" t="s">
        <v>3</v>
      </c>
      <c r="DM154" s="2" t="s">
        <v>3</v>
      </c>
      <c r="DN154" s="2">
        <v>0</v>
      </c>
      <c r="DO154" s="2">
        <v>0</v>
      </c>
      <c r="DP154" s="2">
        <v>1</v>
      </c>
      <c r="DQ154" s="2">
        <v>1</v>
      </c>
      <c r="DR154" s="2"/>
      <c r="DS154" s="2"/>
      <c r="DT154" s="2"/>
      <c r="DU154" s="2">
        <v>1009</v>
      </c>
      <c r="DV154" s="2" t="s">
        <v>38</v>
      </c>
      <c r="DW154" s="2" t="s">
        <v>38</v>
      </c>
      <c r="DX154" s="2">
        <v>1000</v>
      </c>
      <c r="DY154" s="2"/>
      <c r="DZ154" s="2" t="s">
        <v>3</v>
      </c>
      <c r="EA154" s="2" t="s">
        <v>3</v>
      </c>
      <c r="EB154" s="2" t="s">
        <v>3</v>
      </c>
      <c r="EC154" s="2" t="s">
        <v>3</v>
      </c>
      <c r="ED154" s="2"/>
      <c r="EE154" s="2">
        <v>71951855</v>
      </c>
      <c r="EF154" s="2">
        <v>150</v>
      </c>
      <c r="EG154" s="2" t="s">
        <v>221</v>
      </c>
      <c r="EH154" s="2">
        <v>0</v>
      </c>
      <c r="EI154" s="2" t="s">
        <v>3</v>
      </c>
      <c r="EJ154" s="2">
        <v>4</v>
      </c>
      <c r="EK154" s="2">
        <v>1113</v>
      </c>
      <c r="EL154" s="2" t="s">
        <v>222</v>
      </c>
      <c r="EM154" s="2" t="s">
        <v>223</v>
      </c>
      <c r="EN154" s="2"/>
      <c r="EO154" s="2" t="s">
        <v>3</v>
      </c>
      <c r="EP154" s="2"/>
      <c r="EQ154" s="2">
        <v>2097152</v>
      </c>
      <c r="ER154" s="2">
        <v>36.39</v>
      </c>
      <c r="ES154" s="2">
        <v>0</v>
      </c>
      <c r="ET154" s="2">
        <v>36.39</v>
      </c>
      <c r="EU154" s="2">
        <v>0</v>
      </c>
      <c r="EV154" s="2">
        <v>0</v>
      </c>
      <c r="EW154" s="2">
        <v>0</v>
      </c>
      <c r="EX154" s="2">
        <v>0</v>
      </c>
      <c r="EY154" s="2">
        <v>0</v>
      </c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>
        <v>0</v>
      </c>
      <c r="FR154" s="2">
        <f t="shared" si="167"/>
        <v>0</v>
      </c>
      <c r="FS154" s="2">
        <v>0</v>
      </c>
      <c r="FT154" s="2"/>
      <c r="FU154" s="2"/>
      <c r="FV154" s="2"/>
      <c r="FW154" s="2"/>
      <c r="FX154" s="2">
        <v>0</v>
      </c>
      <c r="FY154" s="2">
        <v>0</v>
      </c>
      <c r="FZ154" s="2"/>
      <c r="GA154" s="2" t="s">
        <v>3</v>
      </c>
      <c r="GB154" s="2"/>
      <c r="GC154" s="2"/>
      <c r="GD154" s="2">
        <v>1</v>
      </c>
      <c r="GE154" s="2"/>
      <c r="GF154" s="2">
        <v>-1098582233</v>
      </c>
      <c r="GG154" s="2">
        <v>2</v>
      </c>
      <c r="GH154" s="2">
        <v>1</v>
      </c>
      <c r="GI154" s="2">
        <v>-2</v>
      </c>
      <c r="GJ154" s="2">
        <v>0</v>
      </c>
      <c r="GK154" s="2">
        <v>0</v>
      </c>
      <c r="GL154" s="2">
        <f t="shared" si="168"/>
        <v>0</v>
      </c>
      <c r="GM154" s="2">
        <f>ROUND(O154+X154+Y154,2)+GX154</f>
        <v>505.02</v>
      </c>
      <c r="GN154" s="2">
        <f t="shared" si="169"/>
        <v>0</v>
      </c>
      <c r="GO154" s="2">
        <f t="shared" si="170"/>
        <v>0</v>
      </c>
      <c r="GP154" s="2">
        <f t="shared" si="171"/>
        <v>505.02</v>
      </c>
      <c r="GQ154" s="2"/>
      <c r="GR154" s="2">
        <v>0</v>
      </c>
      <c r="GS154" s="2">
        <v>3</v>
      </c>
      <c r="GT154" s="2">
        <v>0</v>
      </c>
      <c r="GU154" s="2" t="s">
        <v>3</v>
      </c>
      <c r="GV154" s="2">
        <f t="shared" si="172"/>
        <v>0</v>
      </c>
      <c r="GW154" s="2">
        <v>1</v>
      </c>
      <c r="GX154" s="2">
        <f t="shared" si="173"/>
        <v>0</v>
      </c>
      <c r="GY154" s="2"/>
      <c r="GZ154" s="2"/>
      <c r="HA154" s="2">
        <v>0</v>
      </c>
      <c r="HB154" s="2">
        <v>0</v>
      </c>
      <c r="HC154" s="2">
        <f t="shared" si="174"/>
        <v>0</v>
      </c>
      <c r="HD154" s="2"/>
      <c r="HE154" s="2" t="s">
        <v>3</v>
      </c>
      <c r="HF154" s="2" t="s">
        <v>3</v>
      </c>
      <c r="HG154" s="2"/>
      <c r="HH154" s="2"/>
      <c r="HI154" s="2"/>
      <c r="HJ154" s="2"/>
      <c r="HK154" s="2"/>
      <c r="HL154" s="2"/>
      <c r="HM154" s="2" t="s">
        <v>3</v>
      </c>
      <c r="HN154" s="2" t="s">
        <v>3</v>
      </c>
      <c r="HO154" s="2" t="s">
        <v>3</v>
      </c>
      <c r="HP154" s="2" t="s">
        <v>3</v>
      </c>
      <c r="HQ154" s="2" t="s">
        <v>3</v>
      </c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  <c r="IH154" s="2"/>
      <c r="II154" s="2"/>
      <c r="IJ154" s="2"/>
      <c r="IK154" s="2">
        <v>0</v>
      </c>
      <c r="IL154" s="2"/>
      <c r="IM154" s="2"/>
      <c r="IN154" s="2"/>
      <c r="IO154" s="2"/>
      <c r="IP154" s="2"/>
      <c r="IQ154" s="2"/>
      <c r="IR154" s="2"/>
      <c r="IS154" s="2"/>
      <c r="IT154" s="2"/>
      <c r="IU154" s="2"/>
    </row>
    <row r="155" spans="1:255" x14ac:dyDescent="0.2">
      <c r="A155">
        <v>17</v>
      </c>
      <c r="B155">
        <v>1</v>
      </c>
      <c r="C155">
        <f>ROW(SmtRes!A132)</f>
        <v>132</v>
      </c>
      <c r="D155">
        <f>ROW(EtalonRes!A134)</f>
        <v>134</v>
      </c>
      <c r="E155" t="s">
        <v>217</v>
      </c>
      <c r="F155" t="s">
        <v>218</v>
      </c>
      <c r="G155" t="s">
        <v>219</v>
      </c>
      <c r="H155" t="s">
        <v>38</v>
      </c>
      <c r="I155">
        <f>ROUND(I153,9)</f>
        <v>13.878</v>
      </c>
      <c r="J155">
        <v>0</v>
      </c>
      <c r="K155">
        <f>ROUND(I153,9)</f>
        <v>13.878</v>
      </c>
      <c r="O155">
        <f t="shared" si="142"/>
        <v>7908.61</v>
      </c>
      <c r="P155">
        <f t="shared" si="143"/>
        <v>0</v>
      </c>
      <c r="Q155">
        <f t="shared" si="144"/>
        <v>7908.61</v>
      </c>
      <c r="R155">
        <f t="shared" si="145"/>
        <v>0</v>
      </c>
      <c r="S155">
        <f t="shared" si="146"/>
        <v>0</v>
      </c>
      <c r="T155">
        <f t="shared" si="147"/>
        <v>0</v>
      </c>
      <c r="U155">
        <f t="shared" si="148"/>
        <v>0</v>
      </c>
      <c r="V155">
        <f t="shared" si="149"/>
        <v>0</v>
      </c>
      <c r="W155">
        <f t="shared" si="150"/>
        <v>0</v>
      </c>
      <c r="X155">
        <f t="shared" si="151"/>
        <v>0</v>
      </c>
      <c r="Y155">
        <f t="shared" si="151"/>
        <v>0</v>
      </c>
      <c r="AA155">
        <v>72842452</v>
      </c>
      <c r="AB155">
        <f t="shared" si="152"/>
        <v>36.39</v>
      </c>
      <c r="AC155">
        <f t="shared" si="153"/>
        <v>0</v>
      </c>
      <c r="AD155">
        <f t="shared" si="154"/>
        <v>36.39</v>
      </c>
      <c r="AE155">
        <f t="shared" si="155"/>
        <v>0</v>
      </c>
      <c r="AF155">
        <f t="shared" si="155"/>
        <v>0</v>
      </c>
      <c r="AG155">
        <f t="shared" si="156"/>
        <v>0</v>
      </c>
      <c r="AH155">
        <f t="shared" si="157"/>
        <v>0</v>
      </c>
      <c r="AI155">
        <f t="shared" si="157"/>
        <v>0</v>
      </c>
      <c r="AJ155">
        <f t="shared" si="158"/>
        <v>0</v>
      </c>
      <c r="AK155">
        <v>36.39</v>
      </c>
      <c r="AL155">
        <v>0</v>
      </c>
      <c r="AM155">
        <v>36.39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95</v>
      </c>
      <c r="AU155">
        <v>65</v>
      </c>
      <c r="AV155">
        <v>1</v>
      </c>
      <c r="AW155">
        <v>1</v>
      </c>
      <c r="AZ155">
        <v>1</v>
      </c>
      <c r="BA155">
        <v>1</v>
      </c>
      <c r="BB155">
        <v>15.66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0</v>
      </c>
      <c r="BI155">
        <v>4</v>
      </c>
      <c r="BJ155" t="s">
        <v>220</v>
      </c>
      <c r="BM155">
        <v>1113</v>
      </c>
      <c r="BN155">
        <v>0</v>
      </c>
      <c r="BO155" t="s">
        <v>218</v>
      </c>
      <c r="BP155">
        <v>1</v>
      </c>
      <c r="BQ155">
        <v>150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95</v>
      </c>
      <c r="CA155">
        <v>65</v>
      </c>
      <c r="CB155" t="s">
        <v>3</v>
      </c>
      <c r="CE155">
        <v>30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159"/>
        <v>7908.61</v>
      </c>
      <c r="CQ155">
        <f t="shared" si="160"/>
        <v>0</v>
      </c>
      <c r="CR155">
        <f t="shared" si="161"/>
        <v>569.87</v>
      </c>
      <c r="CS155">
        <f t="shared" si="162"/>
        <v>0</v>
      </c>
      <c r="CT155">
        <f t="shared" si="163"/>
        <v>0</v>
      </c>
      <c r="CU155">
        <f t="shared" si="164"/>
        <v>0</v>
      </c>
      <c r="CV155">
        <f t="shared" si="165"/>
        <v>0</v>
      </c>
      <c r="CW155">
        <f t="shared" si="166"/>
        <v>0</v>
      </c>
      <c r="CX155">
        <f t="shared" si="166"/>
        <v>0</v>
      </c>
      <c r="CY155">
        <f>S155*(BZ155/100)</f>
        <v>0</v>
      </c>
      <c r="CZ155">
        <f>S155*(CA155/100)</f>
        <v>0</v>
      </c>
      <c r="DC155" t="s">
        <v>3</v>
      </c>
      <c r="DD155" t="s">
        <v>3</v>
      </c>
      <c r="DE155" t="s">
        <v>3</v>
      </c>
      <c r="DF155" t="s">
        <v>3</v>
      </c>
      <c r="DG155" t="s">
        <v>3</v>
      </c>
      <c r="DH155" t="s">
        <v>3</v>
      </c>
      <c r="DI155" t="s">
        <v>3</v>
      </c>
      <c r="DJ155" t="s">
        <v>3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1009</v>
      </c>
      <c r="DV155" t="s">
        <v>38</v>
      </c>
      <c r="DW155" t="s">
        <v>38</v>
      </c>
      <c r="DX155">
        <v>1000</v>
      </c>
      <c r="DZ155" t="s">
        <v>3</v>
      </c>
      <c r="EA155" t="s">
        <v>3</v>
      </c>
      <c r="EB155" t="s">
        <v>3</v>
      </c>
      <c r="EC155" t="s">
        <v>3</v>
      </c>
      <c r="EE155">
        <v>71951855</v>
      </c>
      <c r="EF155">
        <v>150</v>
      </c>
      <c r="EG155" t="s">
        <v>221</v>
      </c>
      <c r="EH155">
        <v>0</v>
      </c>
      <c r="EI155" t="s">
        <v>3</v>
      </c>
      <c r="EJ155">
        <v>4</v>
      </c>
      <c r="EK155">
        <v>1113</v>
      </c>
      <c r="EL155" t="s">
        <v>222</v>
      </c>
      <c r="EM155" t="s">
        <v>223</v>
      </c>
      <c r="EO155" t="s">
        <v>3</v>
      </c>
      <c r="EQ155">
        <v>2097152</v>
      </c>
      <c r="ER155">
        <v>36.39</v>
      </c>
      <c r="ES155">
        <v>0</v>
      </c>
      <c r="ET155">
        <v>36.39</v>
      </c>
      <c r="EU155">
        <v>0</v>
      </c>
      <c r="EV155">
        <v>0</v>
      </c>
      <c r="EW155">
        <v>0</v>
      </c>
      <c r="EX155">
        <v>0</v>
      </c>
      <c r="EY155">
        <v>0</v>
      </c>
      <c r="FQ155">
        <v>0</v>
      </c>
      <c r="FR155">
        <f t="shared" si="167"/>
        <v>0</v>
      </c>
      <c r="FS155">
        <v>0</v>
      </c>
      <c r="FX155">
        <v>0</v>
      </c>
      <c r="FY155">
        <v>0</v>
      </c>
      <c r="GA155" t="s">
        <v>3</v>
      </c>
      <c r="GD155">
        <v>0</v>
      </c>
      <c r="GF155">
        <v>-1098582233</v>
      </c>
      <c r="GG155">
        <v>2</v>
      </c>
      <c r="GH155">
        <v>1</v>
      </c>
      <c r="GI155">
        <v>2</v>
      </c>
      <c r="GJ155">
        <v>0</v>
      </c>
      <c r="GK155">
        <f>ROUND(R155*(S12)/100,2)</f>
        <v>0</v>
      </c>
      <c r="GL155">
        <f t="shared" si="168"/>
        <v>0</v>
      </c>
      <c r="GM155">
        <f>ROUND(O155+X155+Y155+GK155,2)+GX155</f>
        <v>7908.61</v>
      </c>
      <c r="GN155">
        <f t="shared" si="169"/>
        <v>0</v>
      </c>
      <c r="GO155">
        <f t="shared" si="170"/>
        <v>0</v>
      </c>
      <c r="GP155">
        <f t="shared" si="171"/>
        <v>7908.61</v>
      </c>
      <c r="GR155">
        <v>0</v>
      </c>
      <c r="GS155">
        <v>3</v>
      </c>
      <c r="GT155">
        <v>0</v>
      </c>
      <c r="GU155" t="s">
        <v>3</v>
      </c>
      <c r="GV155">
        <f t="shared" si="172"/>
        <v>0</v>
      </c>
      <c r="GW155">
        <v>1</v>
      </c>
      <c r="GX155">
        <f t="shared" si="173"/>
        <v>0</v>
      </c>
      <c r="HA155">
        <v>0</v>
      </c>
      <c r="HB155">
        <v>0</v>
      </c>
      <c r="HC155">
        <f t="shared" si="174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55" x14ac:dyDescent="0.2">
      <c r="A156" s="2">
        <v>17</v>
      </c>
      <c r="B156" s="2">
        <v>1</v>
      </c>
      <c r="C156" s="2">
        <f>ROW(SmtRes!A133)</f>
        <v>133</v>
      </c>
      <c r="D156" s="2">
        <f>ROW(EtalonRes!A135)</f>
        <v>135</v>
      </c>
      <c r="E156" s="2" t="s">
        <v>224</v>
      </c>
      <c r="F156" s="2" t="s">
        <v>225</v>
      </c>
      <c r="G156" s="2" t="s">
        <v>226</v>
      </c>
      <c r="H156" s="2" t="s">
        <v>213</v>
      </c>
      <c r="I156" s="2">
        <f>ROUND(I152,9)</f>
        <v>13.878</v>
      </c>
      <c r="J156" s="2">
        <v>0</v>
      </c>
      <c r="K156" s="2">
        <f>ROUND(I152,9)</f>
        <v>13.878</v>
      </c>
      <c r="L156" s="2"/>
      <c r="M156" s="2"/>
      <c r="N156" s="2"/>
      <c r="O156" s="2">
        <f t="shared" si="142"/>
        <v>439.52</v>
      </c>
      <c r="P156" s="2">
        <f t="shared" si="143"/>
        <v>0</v>
      </c>
      <c r="Q156" s="2">
        <f t="shared" si="144"/>
        <v>439.52</v>
      </c>
      <c r="R156" s="2">
        <f t="shared" si="145"/>
        <v>0</v>
      </c>
      <c r="S156" s="2">
        <f t="shared" si="146"/>
        <v>0</v>
      </c>
      <c r="T156" s="2">
        <f t="shared" si="147"/>
        <v>0</v>
      </c>
      <c r="U156" s="2">
        <f t="shared" si="148"/>
        <v>0</v>
      </c>
      <c r="V156" s="2">
        <f t="shared" si="149"/>
        <v>0</v>
      </c>
      <c r="W156" s="2">
        <f t="shared" si="150"/>
        <v>0</v>
      </c>
      <c r="X156" s="2">
        <f t="shared" si="151"/>
        <v>0</v>
      </c>
      <c r="Y156" s="2">
        <f t="shared" si="151"/>
        <v>0</v>
      </c>
      <c r="Z156" s="2"/>
      <c r="AA156" s="2">
        <v>72842451</v>
      </c>
      <c r="AB156" s="2">
        <f t="shared" si="152"/>
        <v>31.67</v>
      </c>
      <c r="AC156" s="2">
        <f t="shared" si="153"/>
        <v>0</v>
      </c>
      <c r="AD156" s="2">
        <f t="shared" si="154"/>
        <v>31.67</v>
      </c>
      <c r="AE156" s="2">
        <f t="shared" si="155"/>
        <v>0</v>
      </c>
      <c r="AF156" s="2">
        <f t="shared" si="155"/>
        <v>0</v>
      </c>
      <c r="AG156" s="2">
        <f t="shared" si="156"/>
        <v>0</v>
      </c>
      <c r="AH156" s="2">
        <f t="shared" si="157"/>
        <v>0</v>
      </c>
      <c r="AI156" s="2">
        <f t="shared" si="157"/>
        <v>0</v>
      </c>
      <c r="AJ156" s="2">
        <f t="shared" si="158"/>
        <v>0</v>
      </c>
      <c r="AK156" s="2">
        <v>31.67</v>
      </c>
      <c r="AL156" s="2">
        <v>0</v>
      </c>
      <c r="AM156" s="2">
        <v>31.67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1</v>
      </c>
      <c r="AW156" s="2">
        <v>1</v>
      </c>
      <c r="AX156" s="2"/>
      <c r="AY156" s="2"/>
      <c r="AZ156" s="2">
        <v>1</v>
      </c>
      <c r="BA156" s="2">
        <v>1</v>
      </c>
      <c r="BB156" s="2">
        <v>1</v>
      </c>
      <c r="BC156" s="2">
        <v>1</v>
      </c>
      <c r="BD156" s="2" t="s">
        <v>3</v>
      </c>
      <c r="BE156" s="2" t="s">
        <v>3</v>
      </c>
      <c r="BF156" s="2" t="s">
        <v>3</v>
      </c>
      <c r="BG156" s="2" t="s">
        <v>3</v>
      </c>
      <c r="BH156" s="2">
        <v>0</v>
      </c>
      <c r="BI156" s="2">
        <v>4</v>
      </c>
      <c r="BJ156" s="2" t="s">
        <v>227</v>
      </c>
      <c r="BK156" s="2"/>
      <c r="BL156" s="2"/>
      <c r="BM156" s="2">
        <v>1113</v>
      </c>
      <c r="BN156" s="2">
        <v>0</v>
      </c>
      <c r="BO156" s="2" t="s">
        <v>3</v>
      </c>
      <c r="BP156" s="2">
        <v>0</v>
      </c>
      <c r="BQ156" s="2">
        <v>150</v>
      </c>
      <c r="BR156" s="2">
        <v>0</v>
      </c>
      <c r="BS156" s="2">
        <v>1</v>
      </c>
      <c r="BT156" s="2">
        <v>1</v>
      </c>
      <c r="BU156" s="2">
        <v>1</v>
      </c>
      <c r="BV156" s="2">
        <v>1</v>
      </c>
      <c r="BW156" s="2">
        <v>1</v>
      </c>
      <c r="BX156" s="2">
        <v>1</v>
      </c>
      <c r="BY156" s="2" t="s">
        <v>3</v>
      </c>
      <c r="BZ156" s="2">
        <v>0</v>
      </c>
      <c r="CA156" s="2">
        <v>0</v>
      </c>
      <c r="CB156" s="2" t="s">
        <v>3</v>
      </c>
      <c r="CC156" s="2"/>
      <c r="CD156" s="2"/>
      <c r="CE156" s="2">
        <v>30</v>
      </c>
      <c r="CF156" s="2">
        <v>0</v>
      </c>
      <c r="CG156" s="2">
        <v>0</v>
      </c>
      <c r="CH156" s="2"/>
      <c r="CI156" s="2"/>
      <c r="CJ156" s="2"/>
      <c r="CK156" s="2"/>
      <c r="CL156" s="2"/>
      <c r="CM156" s="2">
        <v>0</v>
      </c>
      <c r="CN156" s="2" t="s">
        <v>3</v>
      </c>
      <c r="CO156" s="2">
        <v>0</v>
      </c>
      <c r="CP156" s="2">
        <f t="shared" si="159"/>
        <v>439.52</v>
      </c>
      <c r="CQ156" s="2">
        <f t="shared" si="160"/>
        <v>0</v>
      </c>
      <c r="CR156" s="2">
        <f t="shared" si="161"/>
        <v>31.67</v>
      </c>
      <c r="CS156" s="2">
        <f t="shared" si="162"/>
        <v>0</v>
      </c>
      <c r="CT156" s="2">
        <f t="shared" si="163"/>
        <v>0</v>
      </c>
      <c r="CU156" s="2">
        <f t="shared" si="164"/>
        <v>0</v>
      </c>
      <c r="CV156" s="2">
        <f t="shared" si="165"/>
        <v>0</v>
      </c>
      <c r="CW156" s="2">
        <f t="shared" si="166"/>
        <v>0</v>
      </c>
      <c r="CX156" s="2">
        <f t="shared" si="166"/>
        <v>0</v>
      </c>
      <c r="CY156" s="2">
        <f>((S156*BZ156)/100)</f>
        <v>0</v>
      </c>
      <c r="CZ156" s="2">
        <f>((S156*CA156)/100)</f>
        <v>0</v>
      </c>
      <c r="DA156" s="2"/>
      <c r="DB156" s="2"/>
      <c r="DC156" s="2" t="s">
        <v>3</v>
      </c>
      <c r="DD156" s="2" t="s">
        <v>3</v>
      </c>
      <c r="DE156" s="2" t="s">
        <v>3</v>
      </c>
      <c r="DF156" s="2" t="s">
        <v>3</v>
      </c>
      <c r="DG156" s="2" t="s">
        <v>3</v>
      </c>
      <c r="DH156" s="2" t="s">
        <v>3</v>
      </c>
      <c r="DI156" s="2" t="s">
        <v>3</v>
      </c>
      <c r="DJ156" s="2" t="s">
        <v>3</v>
      </c>
      <c r="DK156" s="2" t="s">
        <v>3</v>
      </c>
      <c r="DL156" s="2" t="s">
        <v>3</v>
      </c>
      <c r="DM156" s="2" t="s">
        <v>3</v>
      </c>
      <c r="DN156" s="2">
        <v>0</v>
      </c>
      <c r="DO156" s="2">
        <v>0</v>
      </c>
      <c r="DP156" s="2">
        <v>1</v>
      </c>
      <c r="DQ156" s="2">
        <v>1</v>
      </c>
      <c r="DR156" s="2"/>
      <c r="DS156" s="2"/>
      <c r="DT156" s="2"/>
      <c r="DU156" s="2">
        <v>1013</v>
      </c>
      <c r="DV156" s="2" t="s">
        <v>213</v>
      </c>
      <c r="DW156" s="2" t="s">
        <v>213</v>
      </c>
      <c r="DX156" s="2">
        <v>1</v>
      </c>
      <c r="DY156" s="2"/>
      <c r="DZ156" s="2" t="s">
        <v>3</v>
      </c>
      <c r="EA156" s="2" t="s">
        <v>3</v>
      </c>
      <c r="EB156" s="2" t="s">
        <v>3</v>
      </c>
      <c r="EC156" s="2" t="s">
        <v>3</v>
      </c>
      <c r="ED156" s="2"/>
      <c r="EE156" s="2">
        <v>71951855</v>
      </c>
      <c r="EF156" s="2">
        <v>150</v>
      </c>
      <c r="EG156" s="2" t="s">
        <v>221</v>
      </c>
      <c r="EH156" s="2">
        <v>0</v>
      </c>
      <c r="EI156" s="2" t="s">
        <v>3</v>
      </c>
      <c r="EJ156" s="2">
        <v>4</v>
      </c>
      <c r="EK156" s="2">
        <v>1113</v>
      </c>
      <c r="EL156" s="2" t="s">
        <v>222</v>
      </c>
      <c r="EM156" s="2" t="s">
        <v>223</v>
      </c>
      <c r="EN156" s="2"/>
      <c r="EO156" s="2" t="s">
        <v>3</v>
      </c>
      <c r="EP156" s="2"/>
      <c r="EQ156" s="2">
        <v>2097152</v>
      </c>
      <c r="ER156" s="2">
        <v>31.67</v>
      </c>
      <c r="ES156" s="2">
        <v>0</v>
      </c>
      <c r="ET156" s="2">
        <v>31.67</v>
      </c>
      <c r="EU156" s="2">
        <v>0</v>
      </c>
      <c r="EV156" s="2">
        <v>0</v>
      </c>
      <c r="EW156" s="2">
        <v>0</v>
      </c>
      <c r="EX156" s="2">
        <v>0</v>
      </c>
      <c r="EY156" s="2">
        <v>0</v>
      </c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>
        <v>0</v>
      </c>
      <c r="FR156" s="2">
        <f t="shared" si="167"/>
        <v>0</v>
      </c>
      <c r="FS156" s="2">
        <v>0</v>
      </c>
      <c r="FT156" s="2"/>
      <c r="FU156" s="2"/>
      <c r="FV156" s="2"/>
      <c r="FW156" s="2"/>
      <c r="FX156" s="2">
        <v>0</v>
      </c>
      <c r="FY156" s="2">
        <v>0</v>
      </c>
      <c r="FZ156" s="2"/>
      <c r="GA156" s="2" t="s">
        <v>3</v>
      </c>
      <c r="GB156" s="2"/>
      <c r="GC156" s="2"/>
      <c r="GD156" s="2">
        <v>1</v>
      </c>
      <c r="GE156" s="2"/>
      <c r="GF156" s="2">
        <v>511435</v>
      </c>
      <c r="GG156" s="2">
        <v>2</v>
      </c>
      <c r="GH156" s="2">
        <v>1</v>
      </c>
      <c r="GI156" s="2">
        <v>-2</v>
      </c>
      <c r="GJ156" s="2">
        <v>0</v>
      </c>
      <c r="GK156" s="2">
        <v>0</v>
      </c>
      <c r="GL156" s="2">
        <f t="shared" si="168"/>
        <v>0</v>
      </c>
      <c r="GM156" s="2">
        <f>ROUND(O156+X156+Y156,2)+GX156</f>
        <v>439.52</v>
      </c>
      <c r="GN156" s="2">
        <f t="shared" si="169"/>
        <v>0</v>
      </c>
      <c r="GO156" s="2">
        <f t="shared" si="170"/>
        <v>0</v>
      </c>
      <c r="GP156" s="2">
        <f t="shared" si="171"/>
        <v>439.52</v>
      </c>
      <c r="GQ156" s="2"/>
      <c r="GR156" s="2">
        <v>0</v>
      </c>
      <c r="GS156" s="2">
        <v>3</v>
      </c>
      <c r="GT156" s="2">
        <v>0</v>
      </c>
      <c r="GU156" s="2" t="s">
        <v>3</v>
      </c>
      <c r="GV156" s="2">
        <f t="shared" si="172"/>
        <v>0</v>
      </c>
      <c r="GW156" s="2">
        <v>1</v>
      </c>
      <c r="GX156" s="2">
        <f t="shared" si="173"/>
        <v>0</v>
      </c>
      <c r="GY156" s="2"/>
      <c r="GZ156" s="2"/>
      <c r="HA156" s="2">
        <v>0</v>
      </c>
      <c r="HB156" s="2">
        <v>0</v>
      </c>
      <c r="HC156" s="2">
        <f t="shared" si="174"/>
        <v>0</v>
      </c>
      <c r="HD156" s="2"/>
      <c r="HE156" s="2" t="s">
        <v>3</v>
      </c>
      <c r="HF156" s="2" t="s">
        <v>3</v>
      </c>
      <c r="HG156" s="2"/>
      <c r="HH156" s="2"/>
      <c r="HI156" s="2"/>
      <c r="HJ156" s="2"/>
      <c r="HK156" s="2"/>
      <c r="HL156" s="2"/>
      <c r="HM156" s="2" t="s">
        <v>3</v>
      </c>
      <c r="HN156" s="2" t="s">
        <v>3</v>
      </c>
      <c r="HO156" s="2" t="s">
        <v>3</v>
      </c>
      <c r="HP156" s="2" t="s">
        <v>3</v>
      </c>
      <c r="HQ156" s="2" t="s">
        <v>3</v>
      </c>
      <c r="HR156" s="2"/>
      <c r="HS156" s="2"/>
      <c r="HT156" s="2"/>
      <c r="HU156" s="2"/>
      <c r="HV156" s="2"/>
      <c r="HW156" s="2"/>
      <c r="HX156" s="2"/>
      <c r="HY156" s="2"/>
      <c r="HZ156" s="2"/>
      <c r="IA156" s="2"/>
      <c r="IB156" s="2"/>
      <c r="IC156" s="2"/>
      <c r="ID156" s="2"/>
      <c r="IE156" s="2"/>
      <c r="IF156" s="2"/>
      <c r="IG156" s="2"/>
      <c r="IH156" s="2"/>
      <c r="II156" s="2"/>
      <c r="IJ156" s="2"/>
      <c r="IK156" s="2">
        <v>0</v>
      </c>
      <c r="IL156" s="2"/>
      <c r="IM156" s="2"/>
      <c r="IN156" s="2"/>
      <c r="IO156" s="2"/>
      <c r="IP156" s="2"/>
      <c r="IQ156" s="2"/>
      <c r="IR156" s="2"/>
      <c r="IS156" s="2"/>
      <c r="IT156" s="2"/>
      <c r="IU156" s="2"/>
    </row>
    <row r="157" spans="1:255" x14ac:dyDescent="0.2">
      <c r="A157">
        <v>17</v>
      </c>
      <c r="B157">
        <v>1</v>
      </c>
      <c r="C157">
        <f>ROW(SmtRes!A134)</f>
        <v>134</v>
      </c>
      <c r="D157">
        <f>ROW(EtalonRes!A136)</f>
        <v>136</v>
      </c>
      <c r="E157" t="s">
        <v>224</v>
      </c>
      <c r="F157" t="s">
        <v>225</v>
      </c>
      <c r="G157" t="s">
        <v>226</v>
      </c>
      <c r="H157" t="s">
        <v>213</v>
      </c>
      <c r="I157">
        <f>ROUND(I153,9)</f>
        <v>13.878</v>
      </c>
      <c r="J157">
        <v>0</v>
      </c>
      <c r="K157">
        <f>ROUND(I153,9)</f>
        <v>13.878</v>
      </c>
      <c r="O157">
        <f t="shared" si="142"/>
        <v>19061.98</v>
      </c>
      <c r="P157">
        <f t="shared" si="143"/>
        <v>0</v>
      </c>
      <c r="Q157">
        <f t="shared" si="144"/>
        <v>19061.98</v>
      </c>
      <c r="R157">
        <f t="shared" si="145"/>
        <v>0</v>
      </c>
      <c r="S157">
        <f t="shared" si="146"/>
        <v>0</v>
      </c>
      <c r="T157">
        <f t="shared" si="147"/>
        <v>0</v>
      </c>
      <c r="U157">
        <f t="shared" si="148"/>
        <v>0</v>
      </c>
      <c r="V157">
        <f t="shared" si="149"/>
        <v>0</v>
      </c>
      <c r="W157">
        <f t="shared" si="150"/>
        <v>0</v>
      </c>
      <c r="X157">
        <f t="shared" si="151"/>
        <v>0</v>
      </c>
      <c r="Y157">
        <f t="shared" si="151"/>
        <v>0</v>
      </c>
      <c r="AA157">
        <v>72842452</v>
      </c>
      <c r="AB157">
        <f t="shared" si="152"/>
        <v>31.67</v>
      </c>
      <c r="AC157">
        <f t="shared" si="153"/>
        <v>0</v>
      </c>
      <c r="AD157">
        <f t="shared" si="154"/>
        <v>31.67</v>
      </c>
      <c r="AE157">
        <f t="shared" si="155"/>
        <v>0</v>
      </c>
      <c r="AF157">
        <f t="shared" si="155"/>
        <v>0</v>
      </c>
      <c r="AG157">
        <f t="shared" si="156"/>
        <v>0</v>
      </c>
      <c r="AH157">
        <f t="shared" si="157"/>
        <v>0</v>
      </c>
      <c r="AI157">
        <f t="shared" si="157"/>
        <v>0</v>
      </c>
      <c r="AJ157">
        <f t="shared" si="158"/>
        <v>0</v>
      </c>
      <c r="AK157">
        <v>31.67</v>
      </c>
      <c r="AL157">
        <v>0</v>
      </c>
      <c r="AM157">
        <v>31.67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95</v>
      </c>
      <c r="AU157">
        <v>65</v>
      </c>
      <c r="AV157">
        <v>1</v>
      </c>
      <c r="AW157">
        <v>1</v>
      </c>
      <c r="AZ157">
        <v>1</v>
      </c>
      <c r="BA157">
        <v>1</v>
      </c>
      <c r="BB157">
        <v>43.37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0</v>
      </c>
      <c r="BI157">
        <v>4</v>
      </c>
      <c r="BJ157" t="s">
        <v>227</v>
      </c>
      <c r="BM157">
        <v>1113</v>
      </c>
      <c r="BN157">
        <v>0</v>
      </c>
      <c r="BO157" t="s">
        <v>225</v>
      </c>
      <c r="BP157">
        <v>1</v>
      </c>
      <c r="BQ157">
        <v>150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95</v>
      </c>
      <c r="CA157">
        <v>65</v>
      </c>
      <c r="CB157" t="s">
        <v>3</v>
      </c>
      <c r="CE157">
        <v>30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159"/>
        <v>19061.98</v>
      </c>
      <c r="CQ157">
        <f t="shared" si="160"/>
        <v>0</v>
      </c>
      <c r="CR157">
        <f t="shared" si="161"/>
        <v>1373.53</v>
      </c>
      <c r="CS157">
        <f t="shared" si="162"/>
        <v>0</v>
      </c>
      <c r="CT157">
        <f t="shared" si="163"/>
        <v>0</v>
      </c>
      <c r="CU157">
        <f t="shared" si="164"/>
        <v>0</v>
      </c>
      <c r="CV157">
        <f t="shared" si="165"/>
        <v>0</v>
      </c>
      <c r="CW157">
        <f t="shared" si="166"/>
        <v>0</v>
      </c>
      <c r="CX157">
        <f t="shared" si="166"/>
        <v>0</v>
      </c>
      <c r="CY157">
        <f>S157*(BZ157/100)</f>
        <v>0</v>
      </c>
      <c r="CZ157">
        <f>S157*(CA157/100)</f>
        <v>0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1013</v>
      </c>
      <c r="DV157" t="s">
        <v>213</v>
      </c>
      <c r="DW157" t="s">
        <v>213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71951855</v>
      </c>
      <c r="EF157">
        <v>150</v>
      </c>
      <c r="EG157" t="s">
        <v>221</v>
      </c>
      <c r="EH157">
        <v>0</v>
      </c>
      <c r="EI157" t="s">
        <v>3</v>
      </c>
      <c r="EJ157">
        <v>4</v>
      </c>
      <c r="EK157">
        <v>1113</v>
      </c>
      <c r="EL157" t="s">
        <v>222</v>
      </c>
      <c r="EM157" t="s">
        <v>223</v>
      </c>
      <c r="EO157" t="s">
        <v>3</v>
      </c>
      <c r="EQ157">
        <v>2097152</v>
      </c>
      <c r="ER157">
        <v>31.67</v>
      </c>
      <c r="ES157">
        <v>0</v>
      </c>
      <c r="ET157">
        <v>31.67</v>
      </c>
      <c r="EU157">
        <v>0</v>
      </c>
      <c r="EV157">
        <v>0</v>
      </c>
      <c r="EW157">
        <v>0</v>
      </c>
      <c r="EX157">
        <v>0</v>
      </c>
      <c r="EY157">
        <v>0</v>
      </c>
      <c r="FQ157">
        <v>0</v>
      </c>
      <c r="FR157">
        <f t="shared" si="167"/>
        <v>0</v>
      </c>
      <c r="FS157">
        <v>0</v>
      </c>
      <c r="FX157">
        <v>0</v>
      </c>
      <c r="FY157">
        <v>0</v>
      </c>
      <c r="GA157" t="s">
        <v>3</v>
      </c>
      <c r="GD157">
        <v>0</v>
      </c>
      <c r="GF157">
        <v>511435</v>
      </c>
      <c r="GG157">
        <v>2</v>
      </c>
      <c r="GH157">
        <v>1</v>
      </c>
      <c r="GI157">
        <v>2</v>
      </c>
      <c r="GJ157">
        <v>0</v>
      </c>
      <c r="GK157">
        <f>ROUND(R157*(S12)/100,2)</f>
        <v>0</v>
      </c>
      <c r="GL157">
        <f t="shared" si="168"/>
        <v>0</v>
      </c>
      <c r="GM157">
        <f>ROUND(O157+X157+Y157+GK157,2)+GX157</f>
        <v>19061.98</v>
      </c>
      <c r="GN157">
        <f t="shared" si="169"/>
        <v>0</v>
      </c>
      <c r="GO157">
        <f t="shared" si="170"/>
        <v>0</v>
      </c>
      <c r="GP157">
        <f t="shared" si="171"/>
        <v>19061.98</v>
      </c>
      <c r="GR157">
        <v>0</v>
      </c>
      <c r="GS157">
        <v>3</v>
      </c>
      <c r="GT157">
        <v>0</v>
      </c>
      <c r="GU157" t="s">
        <v>3</v>
      </c>
      <c r="GV157">
        <f t="shared" si="172"/>
        <v>0</v>
      </c>
      <c r="GW157">
        <v>1</v>
      </c>
      <c r="GX157">
        <f t="shared" si="173"/>
        <v>0</v>
      </c>
      <c r="HA157">
        <v>0</v>
      </c>
      <c r="HB157">
        <v>0</v>
      </c>
      <c r="HC157">
        <f t="shared" si="174"/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9" spans="1:255" x14ac:dyDescent="0.2">
      <c r="A159" s="3">
        <v>51</v>
      </c>
      <c r="B159" s="3">
        <f>B148</f>
        <v>1</v>
      </c>
      <c r="C159" s="3">
        <f>A148</f>
        <v>4</v>
      </c>
      <c r="D159" s="3">
        <f>ROW(A148)</f>
        <v>148</v>
      </c>
      <c r="E159" s="3"/>
      <c r="F159" s="3" t="str">
        <f>IF(F148&lt;&gt;"",F148,"")</f>
        <v>Новый раздел</v>
      </c>
      <c r="G159" s="3" t="str">
        <f>IF(G148&lt;&gt;"",G148,"")</f>
        <v>Вывоз мусора</v>
      </c>
      <c r="H159" s="3">
        <v>0</v>
      </c>
      <c r="I159" s="3"/>
      <c r="J159" s="3"/>
      <c r="K159" s="3"/>
      <c r="L159" s="3"/>
      <c r="M159" s="3"/>
      <c r="N159" s="3"/>
      <c r="O159" s="3">
        <f t="shared" ref="O159:T159" si="175">ROUND(AB159,2)</f>
        <v>1067.5</v>
      </c>
      <c r="P159" s="3">
        <f t="shared" si="175"/>
        <v>0</v>
      </c>
      <c r="Q159" s="3">
        <f t="shared" si="175"/>
        <v>1067.5</v>
      </c>
      <c r="R159" s="3">
        <f t="shared" si="175"/>
        <v>20.54</v>
      </c>
      <c r="S159" s="3">
        <f t="shared" si="175"/>
        <v>0</v>
      </c>
      <c r="T159" s="3">
        <f t="shared" si="175"/>
        <v>0</v>
      </c>
      <c r="U159" s="3">
        <f>AH159</f>
        <v>0</v>
      </c>
      <c r="V159" s="3">
        <f>AI159</f>
        <v>0</v>
      </c>
      <c r="W159" s="3">
        <f>ROUND(AJ159,2)</f>
        <v>0</v>
      </c>
      <c r="X159" s="3">
        <f>ROUND(AK159,2)</f>
        <v>0</v>
      </c>
      <c r="Y159" s="3">
        <f>ROUND(AL159,2)</f>
        <v>0</v>
      </c>
      <c r="Z159" s="3"/>
      <c r="AA159" s="3"/>
      <c r="AB159" s="3">
        <f>ROUND(SUMIF(AA152:AA157,"=72842451",O152:O157),2)</f>
        <v>1067.5</v>
      </c>
      <c r="AC159" s="3">
        <f>ROUND(SUMIF(AA152:AA157,"=72842451",P152:P157),2)</f>
        <v>0</v>
      </c>
      <c r="AD159" s="3">
        <f>ROUND(SUMIF(AA152:AA157,"=72842451",Q152:Q157),2)</f>
        <v>1067.5</v>
      </c>
      <c r="AE159" s="3">
        <f>ROUND(SUMIF(AA152:AA157,"=72842451",R152:R157),2)</f>
        <v>20.54</v>
      </c>
      <c r="AF159" s="3">
        <f>ROUND(SUMIF(AA152:AA157,"=72842451",S152:S157),2)</f>
        <v>0</v>
      </c>
      <c r="AG159" s="3">
        <f>ROUND(SUMIF(AA152:AA157,"=72842451",T152:T157),2)</f>
        <v>0</v>
      </c>
      <c r="AH159" s="3">
        <f>SUMIF(AA152:AA157,"=72842451",U152:U157)</f>
        <v>0</v>
      </c>
      <c r="AI159" s="3">
        <f>SUMIF(AA152:AA157,"=72842451",V152:V157)</f>
        <v>0</v>
      </c>
      <c r="AJ159" s="3">
        <f>ROUND(SUMIF(AA152:AA157,"=72842451",W152:W157),2)</f>
        <v>0</v>
      </c>
      <c r="AK159" s="3">
        <f>ROUND(SUMIF(AA152:AA157,"=72842451",X152:X157),2)</f>
        <v>0</v>
      </c>
      <c r="AL159" s="3">
        <f>ROUND(SUMIF(AA152:AA157,"=72842451",Y152:Y157),2)</f>
        <v>0</v>
      </c>
      <c r="AM159" s="3"/>
      <c r="AN159" s="3"/>
      <c r="AO159" s="3">
        <f t="shared" ref="AO159:BD159" si="176">ROUND(BX159,2)</f>
        <v>0</v>
      </c>
      <c r="AP159" s="3">
        <f t="shared" si="176"/>
        <v>0</v>
      </c>
      <c r="AQ159" s="3">
        <f t="shared" si="176"/>
        <v>0</v>
      </c>
      <c r="AR159" s="3">
        <f t="shared" si="176"/>
        <v>1103.45</v>
      </c>
      <c r="AS159" s="3">
        <f t="shared" si="176"/>
        <v>158.91</v>
      </c>
      <c r="AT159" s="3">
        <f t="shared" si="176"/>
        <v>0</v>
      </c>
      <c r="AU159" s="3">
        <f t="shared" si="176"/>
        <v>944.54</v>
      </c>
      <c r="AV159" s="3">
        <f t="shared" si="176"/>
        <v>0</v>
      </c>
      <c r="AW159" s="3">
        <f t="shared" si="176"/>
        <v>0</v>
      </c>
      <c r="AX159" s="3">
        <f t="shared" si="176"/>
        <v>0</v>
      </c>
      <c r="AY159" s="3">
        <f t="shared" si="176"/>
        <v>0</v>
      </c>
      <c r="AZ159" s="3">
        <f t="shared" si="176"/>
        <v>0</v>
      </c>
      <c r="BA159" s="3">
        <f t="shared" si="176"/>
        <v>0</v>
      </c>
      <c r="BB159" s="3">
        <f t="shared" si="176"/>
        <v>0</v>
      </c>
      <c r="BC159" s="3">
        <f t="shared" si="176"/>
        <v>0</v>
      </c>
      <c r="BD159" s="3">
        <f t="shared" si="176"/>
        <v>0</v>
      </c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>
        <f>ROUND(SUMIF(AA152:AA157,"=72842451",FQ152:FQ157),2)</f>
        <v>0</v>
      </c>
      <c r="BY159" s="3">
        <f>ROUND(SUMIF(AA152:AA157,"=72842451",FR152:FR157),2)</f>
        <v>0</v>
      </c>
      <c r="BZ159" s="3">
        <f>ROUND(SUMIF(AA152:AA157,"=72842451",GL152:GL157),2)</f>
        <v>0</v>
      </c>
      <c r="CA159" s="3">
        <f>ROUND(SUMIF(AA152:AA157,"=72842451",GM152:GM157),2)</f>
        <v>1103.45</v>
      </c>
      <c r="CB159" s="3">
        <f>ROUND(SUMIF(AA152:AA157,"=72842451",GN152:GN157),2)</f>
        <v>158.91</v>
      </c>
      <c r="CC159" s="3">
        <f>ROUND(SUMIF(AA152:AA157,"=72842451",GO152:GO157),2)</f>
        <v>0</v>
      </c>
      <c r="CD159" s="3">
        <f>ROUND(SUMIF(AA152:AA157,"=72842451",GP152:GP157),2)</f>
        <v>944.54</v>
      </c>
      <c r="CE159" s="3">
        <f>AC159-BX159</f>
        <v>0</v>
      </c>
      <c r="CF159" s="3">
        <f>AC159-BY159</f>
        <v>0</v>
      </c>
      <c r="CG159" s="3">
        <f>BX159-BZ159</f>
        <v>0</v>
      </c>
      <c r="CH159" s="3">
        <f>AC159-BX159-BY159+BZ159</f>
        <v>0</v>
      </c>
      <c r="CI159" s="3">
        <f>BY159-BZ159</f>
        <v>0</v>
      </c>
      <c r="CJ159" s="3">
        <f>ROUND(SUMIF(AA152:AA157,"=72842451",GX152:GX157),2)</f>
        <v>0</v>
      </c>
      <c r="CK159" s="3">
        <f>ROUND(SUMIF(AA152:AA157,"=72842451",GY152:GY157),2)</f>
        <v>0</v>
      </c>
      <c r="CL159" s="3">
        <f>ROUND(SUMIF(AA152:AA157,"=72842451",GZ152:GZ157),2)</f>
        <v>0</v>
      </c>
      <c r="CM159" s="3">
        <f>ROUND(SUMIF(AA152:AA157,"=72842451",HD152:HD157),2)</f>
        <v>0</v>
      </c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4">
        <f t="shared" ref="DG159:DL159" si="177">ROUND(DT159,2)</f>
        <v>28634.240000000002</v>
      </c>
      <c r="DH159" s="4">
        <f t="shared" si="177"/>
        <v>0</v>
      </c>
      <c r="DI159" s="4">
        <f t="shared" si="177"/>
        <v>28634.240000000002</v>
      </c>
      <c r="DJ159" s="4">
        <f t="shared" si="177"/>
        <v>708.84</v>
      </c>
      <c r="DK159" s="4">
        <f t="shared" si="177"/>
        <v>0</v>
      </c>
      <c r="DL159" s="4">
        <f t="shared" si="177"/>
        <v>0</v>
      </c>
      <c r="DM159" s="4">
        <f>DZ159</f>
        <v>0</v>
      </c>
      <c r="DN159" s="4">
        <f>EA159</f>
        <v>0</v>
      </c>
      <c r="DO159" s="4">
        <f>ROUND(EB159,2)</f>
        <v>0</v>
      </c>
      <c r="DP159" s="4">
        <f>ROUND(EC159,2)</f>
        <v>0</v>
      </c>
      <c r="DQ159" s="4">
        <f>ROUND(ED159,2)</f>
        <v>0</v>
      </c>
      <c r="DR159" s="4"/>
      <c r="DS159" s="4"/>
      <c r="DT159" s="4">
        <f>ROUND(SUMIF(AA152:AA157,"=72842452",O152:O157),2)</f>
        <v>28634.240000000002</v>
      </c>
      <c r="DU159" s="4">
        <f>ROUND(SUMIF(AA152:AA157,"=72842452",P152:P157),2)</f>
        <v>0</v>
      </c>
      <c r="DV159" s="4">
        <f>ROUND(SUMIF(AA152:AA157,"=72842452",Q152:Q157),2)</f>
        <v>28634.240000000002</v>
      </c>
      <c r="DW159" s="4">
        <f>ROUND(SUMIF(AA152:AA157,"=72842452",R152:R157),2)</f>
        <v>708.84</v>
      </c>
      <c r="DX159" s="4">
        <f>ROUND(SUMIF(AA152:AA157,"=72842452",S152:S157),2)</f>
        <v>0</v>
      </c>
      <c r="DY159" s="4">
        <f>ROUND(SUMIF(AA152:AA157,"=72842452",T152:T157),2)</f>
        <v>0</v>
      </c>
      <c r="DZ159" s="4">
        <f>SUMIF(AA152:AA157,"=72842452",U152:U157)</f>
        <v>0</v>
      </c>
      <c r="EA159" s="4">
        <f>SUMIF(AA152:AA157,"=72842452",V152:V157)</f>
        <v>0</v>
      </c>
      <c r="EB159" s="4">
        <f>ROUND(SUMIF(AA152:AA157,"=72842452",W152:W157),2)</f>
        <v>0</v>
      </c>
      <c r="EC159" s="4">
        <f>ROUND(SUMIF(AA152:AA157,"=72842452",X152:X157),2)</f>
        <v>0</v>
      </c>
      <c r="ED159" s="4">
        <f>ROUND(SUMIF(AA152:AA157,"=72842452",Y152:Y157),2)</f>
        <v>0</v>
      </c>
      <c r="EE159" s="4"/>
      <c r="EF159" s="4"/>
      <c r="EG159" s="4">
        <f t="shared" ref="EG159:EV159" si="178">ROUND(FP159,2)</f>
        <v>0</v>
      </c>
      <c r="EH159" s="4">
        <f t="shared" si="178"/>
        <v>0</v>
      </c>
      <c r="EI159" s="4">
        <f t="shared" si="178"/>
        <v>0</v>
      </c>
      <c r="EJ159" s="4">
        <f t="shared" si="178"/>
        <v>29768.38</v>
      </c>
      <c r="EK159" s="4">
        <f t="shared" si="178"/>
        <v>2797.79</v>
      </c>
      <c r="EL159" s="4">
        <f t="shared" si="178"/>
        <v>0</v>
      </c>
      <c r="EM159" s="4">
        <f t="shared" si="178"/>
        <v>26970.59</v>
      </c>
      <c r="EN159" s="4">
        <f t="shared" si="178"/>
        <v>0</v>
      </c>
      <c r="EO159" s="4">
        <f t="shared" si="178"/>
        <v>0</v>
      </c>
      <c r="EP159" s="4">
        <f t="shared" si="178"/>
        <v>0</v>
      </c>
      <c r="EQ159" s="4">
        <f t="shared" si="178"/>
        <v>0</v>
      </c>
      <c r="ER159" s="4">
        <f t="shared" si="178"/>
        <v>0</v>
      </c>
      <c r="ES159" s="4">
        <f t="shared" si="178"/>
        <v>0</v>
      </c>
      <c r="ET159" s="4">
        <f t="shared" si="178"/>
        <v>0</v>
      </c>
      <c r="EU159" s="4">
        <f t="shared" si="178"/>
        <v>0</v>
      </c>
      <c r="EV159" s="4">
        <f t="shared" si="178"/>
        <v>0</v>
      </c>
      <c r="EW159" s="4"/>
      <c r="EX159" s="4"/>
      <c r="EY159" s="4"/>
      <c r="EZ159" s="4"/>
      <c r="FA159" s="4"/>
      <c r="FB159" s="4"/>
      <c r="FC159" s="4"/>
      <c r="FD159" s="4"/>
      <c r="FE159" s="4"/>
      <c r="FF159" s="4"/>
      <c r="FG159" s="4"/>
      <c r="FH159" s="4"/>
      <c r="FI159" s="4"/>
      <c r="FJ159" s="4"/>
      <c r="FK159" s="4"/>
      <c r="FL159" s="4"/>
      <c r="FM159" s="4"/>
      <c r="FN159" s="4"/>
      <c r="FO159" s="4"/>
      <c r="FP159" s="4">
        <f>ROUND(SUMIF(AA152:AA157,"=72842452",FQ152:FQ157),2)</f>
        <v>0</v>
      </c>
      <c r="FQ159" s="4">
        <f>ROUND(SUMIF(AA152:AA157,"=72842452",FR152:FR157),2)</f>
        <v>0</v>
      </c>
      <c r="FR159" s="4">
        <f>ROUND(SUMIF(AA152:AA157,"=72842452",GL152:GL157),2)</f>
        <v>0</v>
      </c>
      <c r="FS159" s="4">
        <f>ROUND(SUMIF(AA152:AA157,"=72842452",GM152:GM157),2)</f>
        <v>29768.38</v>
      </c>
      <c r="FT159" s="4">
        <f>ROUND(SUMIF(AA152:AA157,"=72842452",GN152:GN157),2)</f>
        <v>2797.79</v>
      </c>
      <c r="FU159" s="4">
        <f>ROUND(SUMIF(AA152:AA157,"=72842452",GO152:GO157),2)</f>
        <v>0</v>
      </c>
      <c r="FV159" s="4">
        <f>ROUND(SUMIF(AA152:AA157,"=72842452",GP152:GP157),2)</f>
        <v>26970.59</v>
      </c>
      <c r="FW159" s="4">
        <f>DU159-FP159</f>
        <v>0</v>
      </c>
      <c r="FX159" s="4">
        <f>DU159-FQ159</f>
        <v>0</v>
      </c>
      <c r="FY159" s="4">
        <f>FP159-FR159</f>
        <v>0</v>
      </c>
      <c r="FZ159" s="4">
        <f>DU159-FP159-FQ159+FR159</f>
        <v>0</v>
      </c>
      <c r="GA159" s="4">
        <f>FQ159-FR159</f>
        <v>0</v>
      </c>
      <c r="GB159" s="4">
        <f>ROUND(SUMIF(AA152:AA157,"=72842452",GX152:GX157),2)</f>
        <v>0</v>
      </c>
      <c r="GC159" s="4">
        <f>ROUND(SUMIF(AA152:AA157,"=72842452",GY152:GY157),2)</f>
        <v>0</v>
      </c>
      <c r="GD159" s="4">
        <f>ROUND(SUMIF(AA152:AA157,"=72842452",GZ152:GZ157),2)</f>
        <v>0</v>
      </c>
      <c r="GE159" s="4">
        <f>ROUND(SUMIF(AA152:AA157,"=72842452",HD152:HD157),2)</f>
        <v>0</v>
      </c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>
        <v>0</v>
      </c>
    </row>
    <row r="161" spans="1:28" x14ac:dyDescent="0.2">
      <c r="A161" s="5">
        <v>50</v>
      </c>
      <c r="B161" s="5">
        <v>0</v>
      </c>
      <c r="C161" s="5">
        <v>0</v>
      </c>
      <c r="D161" s="5">
        <v>1</v>
      </c>
      <c r="E161" s="5">
        <v>201</v>
      </c>
      <c r="F161" s="5">
        <f>ROUND(Source!O159,O161)</f>
        <v>1067.5</v>
      </c>
      <c r="G161" s="5" t="s">
        <v>72</v>
      </c>
      <c r="H161" s="5" t="s">
        <v>73</v>
      </c>
      <c r="I161" s="5"/>
      <c r="J161" s="5"/>
      <c r="K161" s="5">
        <v>201</v>
      </c>
      <c r="L161" s="5">
        <v>1</v>
      </c>
      <c r="M161" s="5">
        <v>3</v>
      </c>
      <c r="N161" s="5" t="s">
        <v>3</v>
      </c>
      <c r="O161" s="5">
        <v>2</v>
      </c>
      <c r="P161" s="5">
        <f>ROUND(Source!DG159,O161)</f>
        <v>28634.240000000002</v>
      </c>
      <c r="Q161" s="5"/>
      <c r="R161" s="5"/>
      <c r="S161" s="5"/>
      <c r="T161" s="5"/>
      <c r="U161" s="5"/>
      <c r="V161" s="5"/>
      <c r="W161" s="5">
        <v>1067.5</v>
      </c>
      <c r="X161" s="5">
        <v>1</v>
      </c>
      <c r="Y161" s="5">
        <v>1067.5</v>
      </c>
      <c r="Z161" s="5">
        <v>28634.240000000002</v>
      </c>
      <c r="AA161" s="5">
        <v>1</v>
      </c>
      <c r="AB161" s="5">
        <v>28634.240000000002</v>
      </c>
    </row>
    <row r="162" spans="1:28" x14ac:dyDescent="0.2">
      <c r="A162" s="5">
        <v>50</v>
      </c>
      <c r="B162" s="5">
        <v>0</v>
      </c>
      <c r="C162" s="5">
        <v>0</v>
      </c>
      <c r="D162" s="5">
        <v>1</v>
      </c>
      <c r="E162" s="5">
        <v>202</v>
      </c>
      <c r="F162" s="5">
        <f>ROUND(Source!P159,O162)</f>
        <v>0</v>
      </c>
      <c r="G162" s="5" t="s">
        <v>74</v>
      </c>
      <c r="H162" s="5" t="s">
        <v>75</v>
      </c>
      <c r="I162" s="5"/>
      <c r="J162" s="5"/>
      <c r="K162" s="5">
        <v>202</v>
      </c>
      <c r="L162" s="5">
        <v>2</v>
      </c>
      <c r="M162" s="5">
        <v>3</v>
      </c>
      <c r="N162" s="5" t="s">
        <v>3</v>
      </c>
      <c r="O162" s="5">
        <v>2</v>
      </c>
      <c r="P162" s="5">
        <f>ROUND(Source!DH159,O162)</f>
        <v>0</v>
      </c>
      <c r="Q162" s="5"/>
      <c r="R162" s="5"/>
      <c r="S162" s="5"/>
      <c r="T162" s="5"/>
      <c r="U162" s="5"/>
      <c r="V162" s="5"/>
      <c r="W162" s="5">
        <v>0</v>
      </c>
      <c r="X162" s="5">
        <v>1</v>
      </c>
      <c r="Y162" s="5">
        <v>0</v>
      </c>
      <c r="Z162" s="5">
        <v>0</v>
      </c>
      <c r="AA162" s="5">
        <v>1</v>
      </c>
      <c r="AB162" s="5">
        <v>0</v>
      </c>
    </row>
    <row r="163" spans="1:28" x14ac:dyDescent="0.2">
      <c r="A163" s="5">
        <v>50</v>
      </c>
      <c r="B163" s="5">
        <v>0</v>
      </c>
      <c r="C163" s="5">
        <v>0</v>
      </c>
      <c r="D163" s="5">
        <v>1</v>
      </c>
      <c r="E163" s="5">
        <v>222</v>
      </c>
      <c r="F163" s="5">
        <f>ROUND(Source!AO159,O163)</f>
        <v>0</v>
      </c>
      <c r="G163" s="5" t="s">
        <v>76</v>
      </c>
      <c r="H163" s="5" t="s">
        <v>77</v>
      </c>
      <c r="I163" s="5"/>
      <c r="J163" s="5"/>
      <c r="K163" s="5">
        <v>222</v>
      </c>
      <c r="L163" s="5">
        <v>3</v>
      </c>
      <c r="M163" s="5">
        <v>3</v>
      </c>
      <c r="N163" s="5" t="s">
        <v>3</v>
      </c>
      <c r="O163" s="5">
        <v>2</v>
      </c>
      <c r="P163" s="5">
        <f>ROUND(Source!EG159,O163)</f>
        <v>0</v>
      </c>
      <c r="Q163" s="5"/>
      <c r="R163" s="5"/>
      <c r="S163" s="5"/>
      <c r="T163" s="5"/>
      <c r="U163" s="5"/>
      <c r="V163" s="5"/>
      <c r="W163" s="5">
        <v>0</v>
      </c>
      <c r="X163" s="5">
        <v>1</v>
      </c>
      <c r="Y163" s="5">
        <v>0</v>
      </c>
      <c r="Z163" s="5">
        <v>0</v>
      </c>
      <c r="AA163" s="5">
        <v>1</v>
      </c>
      <c r="AB163" s="5">
        <v>0</v>
      </c>
    </row>
    <row r="164" spans="1:28" x14ac:dyDescent="0.2">
      <c r="A164" s="5">
        <v>50</v>
      </c>
      <c r="B164" s="5">
        <v>0</v>
      </c>
      <c r="C164" s="5">
        <v>0</v>
      </c>
      <c r="D164" s="5">
        <v>1</v>
      </c>
      <c r="E164" s="5">
        <v>225</v>
      </c>
      <c r="F164" s="5">
        <f>ROUND(Source!AV159,O164)</f>
        <v>0</v>
      </c>
      <c r="G164" s="5" t="s">
        <v>78</v>
      </c>
      <c r="H164" s="5" t="s">
        <v>79</v>
      </c>
      <c r="I164" s="5"/>
      <c r="J164" s="5"/>
      <c r="K164" s="5">
        <v>225</v>
      </c>
      <c r="L164" s="5">
        <v>4</v>
      </c>
      <c r="M164" s="5">
        <v>3</v>
      </c>
      <c r="N164" s="5" t="s">
        <v>3</v>
      </c>
      <c r="O164" s="5">
        <v>2</v>
      </c>
      <c r="P164" s="5">
        <f>ROUND(Source!EN159,O164)</f>
        <v>0</v>
      </c>
      <c r="Q164" s="5"/>
      <c r="R164" s="5"/>
      <c r="S164" s="5"/>
      <c r="T164" s="5"/>
      <c r="U164" s="5"/>
      <c r="V164" s="5"/>
      <c r="W164" s="5">
        <v>0</v>
      </c>
      <c r="X164" s="5">
        <v>1</v>
      </c>
      <c r="Y164" s="5">
        <v>0</v>
      </c>
      <c r="Z164" s="5">
        <v>0</v>
      </c>
      <c r="AA164" s="5">
        <v>1</v>
      </c>
      <c r="AB164" s="5">
        <v>0</v>
      </c>
    </row>
    <row r="165" spans="1:28" x14ac:dyDescent="0.2">
      <c r="A165" s="5">
        <v>50</v>
      </c>
      <c r="B165" s="5">
        <v>0</v>
      </c>
      <c r="C165" s="5">
        <v>0</v>
      </c>
      <c r="D165" s="5">
        <v>1</v>
      </c>
      <c r="E165" s="5">
        <v>226</v>
      </c>
      <c r="F165" s="5">
        <f>ROUND(Source!AW159,O165)</f>
        <v>0</v>
      </c>
      <c r="G165" s="5" t="s">
        <v>80</v>
      </c>
      <c r="H165" s="5" t="s">
        <v>81</v>
      </c>
      <c r="I165" s="5"/>
      <c r="J165" s="5"/>
      <c r="K165" s="5">
        <v>226</v>
      </c>
      <c r="L165" s="5">
        <v>5</v>
      </c>
      <c r="M165" s="5">
        <v>3</v>
      </c>
      <c r="N165" s="5" t="s">
        <v>3</v>
      </c>
      <c r="O165" s="5">
        <v>2</v>
      </c>
      <c r="P165" s="5">
        <f>ROUND(Source!EO159,O165)</f>
        <v>0</v>
      </c>
      <c r="Q165" s="5"/>
      <c r="R165" s="5"/>
      <c r="S165" s="5"/>
      <c r="T165" s="5"/>
      <c r="U165" s="5"/>
      <c r="V165" s="5"/>
      <c r="W165" s="5">
        <v>0</v>
      </c>
      <c r="X165" s="5">
        <v>1</v>
      </c>
      <c r="Y165" s="5">
        <v>0</v>
      </c>
      <c r="Z165" s="5">
        <v>0</v>
      </c>
      <c r="AA165" s="5">
        <v>1</v>
      </c>
      <c r="AB165" s="5">
        <v>0</v>
      </c>
    </row>
    <row r="166" spans="1:28" x14ac:dyDescent="0.2">
      <c r="A166" s="5">
        <v>50</v>
      </c>
      <c r="B166" s="5">
        <v>0</v>
      </c>
      <c r="C166" s="5">
        <v>0</v>
      </c>
      <c r="D166" s="5">
        <v>1</v>
      </c>
      <c r="E166" s="5">
        <v>227</v>
      </c>
      <c r="F166" s="5">
        <f>ROUND(Source!AX159,O166)</f>
        <v>0</v>
      </c>
      <c r="G166" s="5" t="s">
        <v>82</v>
      </c>
      <c r="H166" s="5" t="s">
        <v>83</v>
      </c>
      <c r="I166" s="5"/>
      <c r="J166" s="5"/>
      <c r="K166" s="5">
        <v>227</v>
      </c>
      <c r="L166" s="5">
        <v>6</v>
      </c>
      <c r="M166" s="5">
        <v>3</v>
      </c>
      <c r="N166" s="5" t="s">
        <v>3</v>
      </c>
      <c r="O166" s="5">
        <v>2</v>
      </c>
      <c r="P166" s="5">
        <f>ROUND(Source!EP159,O166)</f>
        <v>0</v>
      </c>
      <c r="Q166" s="5"/>
      <c r="R166" s="5"/>
      <c r="S166" s="5"/>
      <c r="T166" s="5"/>
      <c r="U166" s="5"/>
      <c r="V166" s="5"/>
      <c r="W166" s="5">
        <v>0</v>
      </c>
      <c r="X166" s="5">
        <v>1</v>
      </c>
      <c r="Y166" s="5">
        <v>0</v>
      </c>
      <c r="Z166" s="5">
        <v>0</v>
      </c>
      <c r="AA166" s="5">
        <v>1</v>
      </c>
      <c r="AB166" s="5">
        <v>0</v>
      </c>
    </row>
    <row r="167" spans="1:28" x14ac:dyDescent="0.2">
      <c r="A167" s="5">
        <v>50</v>
      </c>
      <c r="B167" s="5">
        <v>0</v>
      </c>
      <c r="C167" s="5">
        <v>0</v>
      </c>
      <c r="D167" s="5">
        <v>1</v>
      </c>
      <c r="E167" s="5">
        <v>228</v>
      </c>
      <c r="F167" s="5">
        <f>ROUND(Source!AY159,O167)</f>
        <v>0</v>
      </c>
      <c r="G167" s="5" t="s">
        <v>84</v>
      </c>
      <c r="H167" s="5" t="s">
        <v>85</v>
      </c>
      <c r="I167" s="5"/>
      <c r="J167" s="5"/>
      <c r="K167" s="5">
        <v>228</v>
      </c>
      <c r="L167" s="5">
        <v>7</v>
      </c>
      <c r="M167" s="5">
        <v>3</v>
      </c>
      <c r="N167" s="5" t="s">
        <v>3</v>
      </c>
      <c r="O167" s="5">
        <v>2</v>
      </c>
      <c r="P167" s="5">
        <f>ROUND(Source!EQ159,O167)</f>
        <v>0</v>
      </c>
      <c r="Q167" s="5"/>
      <c r="R167" s="5"/>
      <c r="S167" s="5"/>
      <c r="T167" s="5"/>
      <c r="U167" s="5"/>
      <c r="V167" s="5"/>
      <c r="W167" s="5">
        <v>0</v>
      </c>
      <c r="X167" s="5">
        <v>1</v>
      </c>
      <c r="Y167" s="5">
        <v>0</v>
      </c>
      <c r="Z167" s="5">
        <v>0</v>
      </c>
      <c r="AA167" s="5">
        <v>1</v>
      </c>
      <c r="AB167" s="5">
        <v>0</v>
      </c>
    </row>
    <row r="168" spans="1:28" x14ac:dyDescent="0.2">
      <c r="A168" s="5">
        <v>50</v>
      </c>
      <c r="B168" s="5">
        <v>0</v>
      </c>
      <c r="C168" s="5">
        <v>0</v>
      </c>
      <c r="D168" s="5">
        <v>1</v>
      </c>
      <c r="E168" s="5">
        <v>216</v>
      </c>
      <c r="F168" s="5">
        <f>ROUND(Source!AP159,O168)</f>
        <v>0</v>
      </c>
      <c r="G168" s="5" t="s">
        <v>86</v>
      </c>
      <c r="H168" s="5" t="s">
        <v>87</v>
      </c>
      <c r="I168" s="5"/>
      <c r="J168" s="5"/>
      <c r="K168" s="5">
        <v>216</v>
      </c>
      <c r="L168" s="5">
        <v>8</v>
      </c>
      <c r="M168" s="5">
        <v>3</v>
      </c>
      <c r="N168" s="5" t="s">
        <v>3</v>
      </c>
      <c r="O168" s="5">
        <v>2</v>
      </c>
      <c r="P168" s="5">
        <f>ROUND(Source!EH159,O168)</f>
        <v>0</v>
      </c>
      <c r="Q168" s="5"/>
      <c r="R168" s="5"/>
      <c r="S168" s="5"/>
      <c r="T168" s="5"/>
      <c r="U168" s="5"/>
      <c r="V168" s="5"/>
      <c r="W168" s="5">
        <v>0</v>
      </c>
      <c r="X168" s="5">
        <v>1</v>
      </c>
      <c r="Y168" s="5">
        <v>0</v>
      </c>
      <c r="Z168" s="5">
        <v>0</v>
      </c>
      <c r="AA168" s="5">
        <v>1</v>
      </c>
      <c r="AB168" s="5">
        <v>0</v>
      </c>
    </row>
    <row r="169" spans="1:28" x14ac:dyDescent="0.2">
      <c r="A169" s="5">
        <v>50</v>
      </c>
      <c r="B169" s="5">
        <v>0</v>
      </c>
      <c r="C169" s="5">
        <v>0</v>
      </c>
      <c r="D169" s="5">
        <v>1</v>
      </c>
      <c r="E169" s="5">
        <v>223</v>
      </c>
      <c r="F169" s="5">
        <f>ROUND(Source!AQ159,O169)</f>
        <v>0</v>
      </c>
      <c r="G169" s="5" t="s">
        <v>88</v>
      </c>
      <c r="H169" s="5" t="s">
        <v>89</v>
      </c>
      <c r="I169" s="5"/>
      <c r="J169" s="5"/>
      <c r="K169" s="5">
        <v>223</v>
      </c>
      <c r="L169" s="5">
        <v>9</v>
      </c>
      <c r="M169" s="5">
        <v>3</v>
      </c>
      <c r="N169" s="5" t="s">
        <v>3</v>
      </c>
      <c r="O169" s="5">
        <v>2</v>
      </c>
      <c r="P169" s="5">
        <f>ROUND(Source!EI159,O169)</f>
        <v>0</v>
      </c>
      <c r="Q169" s="5"/>
      <c r="R169" s="5"/>
      <c r="S169" s="5"/>
      <c r="T169" s="5"/>
      <c r="U169" s="5"/>
      <c r="V169" s="5"/>
      <c r="W169" s="5">
        <v>0</v>
      </c>
      <c r="X169" s="5">
        <v>1</v>
      </c>
      <c r="Y169" s="5">
        <v>0</v>
      </c>
      <c r="Z169" s="5">
        <v>0</v>
      </c>
      <c r="AA169" s="5">
        <v>1</v>
      </c>
      <c r="AB169" s="5">
        <v>0</v>
      </c>
    </row>
    <row r="170" spans="1:28" x14ac:dyDescent="0.2">
      <c r="A170" s="5">
        <v>50</v>
      </c>
      <c r="B170" s="5">
        <v>0</v>
      </c>
      <c r="C170" s="5">
        <v>0</v>
      </c>
      <c r="D170" s="5">
        <v>1</v>
      </c>
      <c r="E170" s="5">
        <v>229</v>
      </c>
      <c r="F170" s="5">
        <f>ROUND(Source!AZ159,O170)</f>
        <v>0</v>
      </c>
      <c r="G170" s="5" t="s">
        <v>90</v>
      </c>
      <c r="H170" s="5" t="s">
        <v>91</v>
      </c>
      <c r="I170" s="5"/>
      <c r="J170" s="5"/>
      <c r="K170" s="5">
        <v>229</v>
      </c>
      <c r="L170" s="5">
        <v>10</v>
      </c>
      <c r="M170" s="5">
        <v>3</v>
      </c>
      <c r="N170" s="5" t="s">
        <v>3</v>
      </c>
      <c r="O170" s="5">
        <v>2</v>
      </c>
      <c r="P170" s="5">
        <f>ROUND(Source!ER159,O170)</f>
        <v>0</v>
      </c>
      <c r="Q170" s="5"/>
      <c r="R170" s="5"/>
      <c r="S170" s="5"/>
      <c r="T170" s="5"/>
      <c r="U170" s="5"/>
      <c r="V170" s="5"/>
      <c r="W170" s="5">
        <v>0</v>
      </c>
      <c r="X170" s="5">
        <v>1</v>
      </c>
      <c r="Y170" s="5">
        <v>0</v>
      </c>
      <c r="Z170" s="5">
        <v>0</v>
      </c>
      <c r="AA170" s="5">
        <v>1</v>
      </c>
      <c r="AB170" s="5">
        <v>0</v>
      </c>
    </row>
    <row r="171" spans="1:28" x14ac:dyDescent="0.2">
      <c r="A171" s="5">
        <v>50</v>
      </c>
      <c r="B171" s="5">
        <v>0</v>
      </c>
      <c r="C171" s="5">
        <v>0</v>
      </c>
      <c r="D171" s="5">
        <v>1</v>
      </c>
      <c r="E171" s="5">
        <v>203</v>
      </c>
      <c r="F171" s="5">
        <f>ROUND(Source!Q159,O171)</f>
        <v>1067.5</v>
      </c>
      <c r="G171" s="5" t="s">
        <v>92</v>
      </c>
      <c r="H171" s="5" t="s">
        <v>93</v>
      </c>
      <c r="I171" s="5"/>
      <c r="J171" s="5"/>
      <c r="K171" s="5">
        <v>203</v>
      </c>
      <c r="L171" s="5">
        <v>11</v>
      </c>
      <c r="M171" s="5">
        <v>3</v>
      </c>
      <c r="N171" s="5" t="s">
        <v>3</v>
      </c>
      <c r="O171" s="5">
        <v>2</v>
      </c>
      <c r="P171" s="5">
        <f>ROUND(Source!DI159,O171)</f>
        <v>28634.240000000002</v>
      </c>
      <c r="Q171" s="5"/>
      <c r="R171" s="5"/>
      <c r="S171" s="5"/>
      <c r="T171" s="5"/>
      <c r="U171" s="5"/>
      <c r="V171" s="5"/>
      <c r="W171" s="5">
        <v>1067.5</v>
      </c>
      <c r="X171" s="5">
        <v>1</v>
      </c>
      <c r="Y171" s="5">
        <v>1067.5</v>
      </c>
      <c r="Z171" s="5">
        <v>28634.240000000002</v>
      </c>
      <c r="AA171" s="5">
        <v>1</v>
      </c>
      <c r="AB171" s="5">
        <v>28634.240000000002</v>
      </c>
    </row>
    <row r="172" spans="1:28" x14ac:dyDescent="0.2">
      <c r="A172" s="5">
        <v>50</v>
      </c>
      <c r="B172" s="5">
        <v>0</v>
      </c>
      <c r="C172" s="5">
        <v>0</v>
      </c>
      <c r="D172" s="5">
        <v>1</v>
      </c>
      <c r="E172" s="5">
        <v>231</v>
      </c>
      <c r="F172" s="5">
        <f>ROUND(Source!BB159,O172)</f>
        <v>0</v>
      </c>
      <c r="G172" s="5" t="s">
        <v>94</v>
      </c>
      <c r="H172" s="5" t="s">
        <v>95</v>
      </c>
      <c r="I172" s="5"/>
      <c r="J172" s="5"/>
      <c r="K172" s="5">
        <v>231</v>
      </c>
      <c r="L172" s="5">
        <v>12</v>
      </c>
      <c r="M172" s="5">
        <v>3</v>
      </c>
      <c r="N172" s="5" t="s">
        <v>3</v>
      </c>
      <c r="O172" s="5">
        <v>2</v>
      </c>
      <c r="P172" s="5">
        <f>ROUND(Source!ET159,O172)</f>
        <v>0</v>
      </c>
      <c r="Q172" s="5"/>
      <c r="R172" s="5"/>
      <c r="S172" s="5"/>
      <c r="T172" s="5"/>
      <c r="U172" s="5"/>
      <c r="V172" s="5"/>
      <c r="W172" s="5">
        <v>0</v>
      </c>
      <c r="X172" s="5">
        <v>1</v>
      </c>
      <c r="Y172" s="5">
        <v>0</v>
      </c>
      <c r="Z172" s="5">
        <v>0</v>
      </c>
      <c r="AA172" s="5">
        <v>1</v>
      </c>
      <c r="AB172" s="5">
        <v>0</v>
      </c>
    </row>
    <row r="173" spans="1:28" x14ac:dyDescent="0.2">
      <c r="A173" s="5">
        <v>50</v>
      </c>
      <c r="B173" s="5">
        <v>0</v>
      </c>
      <c r="C173" s="5">
        <v>0</v>
      </c>
      <c r="D173" s="5">
        <v>1</v>
      </c>
      <c r="E173" s="5">
        <v>204</v>
      </c>
      <c r="F173" s="5">
        <f>ROUND(Source!R159,O173)</f>
        <v>20.54</v>
      </c>
      <c r="G173" s="5" t="s">
        <v>96</v>
      </c>
      <c r="H173" s="5" t="s">
        <v>97</v>
      </c>
      <c r="I173" s="5"/>
      <c r="J173" s="5"/>
      <c r="K173" s="5">
        <v>204</v>
      </c>
      <c r="L173" s="5">
        <v>13</v>
      </c>
      <c r="M173" s="5">
        <v>3</v>
      </c>
      <c r="N173" s="5" t="s">
        <v>3</v>
      </c>
      <c r="O173" s="5">
        <v>2</v>
      </c>
      <c r="P173" s="5">
        <f>ROUND(Source!DJ159,O173)</f>
        <v>708.84</v>
      </c>
      <c r="Q173" s="5"/>
      <c r="R173" s="5"/>
      <c r="S173" s="5"/>
      <c r="T173" s="5"/>
      <c r="U173" s="5"/>
      <c r="V173" s="5"/>
      <c r="W173" s="5">
        <v>20.54</v>
      </c>
      <c r="X173" s="5">
        <v>1</v>
      </c>
      <c r="Y173" s="5">
        <v>20.54</v>
      </c>
      <c r="Z173" s="5">
        <v>708.84</v>
      </c>
      <c r="AA173" s="5">
        <v>1</v>
      </c>
      <c r="AB173" s="5">
        <v>708.84</v>
      </c>
    </row>
    <row r="174" spans="1:28" x14ac:dyDescent="0.2">
      <c r="A174" s="5">
        <v>50</v>
      </c>
      <c r="B174" s="5">
        <v>0</v>
      </c>
      <c r="C174" s="5">
        <v>0</v>
      </c>
      <c r="D174" s="5">
        <v>1</v>
      </c>
      <c r="E174" s="5">
        <v>205</v>
      </c>
      <c r="F174" s="5">
        <f>ROUND(Source!S159,O174)</f>
        <v>0</v>
      </c>
      <c r="G174" s="5" t="s">
        <v>98</v>
      </c>
      <c r="H174" s="5" t="s">
        <v>99</v>
      </c>
      <c r="I174" s="5"/>
      <c r="J174" s="5"/>
      <c r="K174" s="5">
        <v>205</v>
      </c>
      <c r="L174" s="5">
        <v>14</v>
      </c>
      <c r="M174" s="5">
        <v>3</v>
      </c>
      <c r="N174" s="5" t="s">
        <v>3</v>
      </c>
      <c r="O174" s="5">
        <v>2</v>
      </c>
      <c r="P174" s="5">
        <f>ROUND(Source!DK159,O174)</f>
        <v>0</v>
      </c>
      <c r="Q174" s="5"/>
      <c r="R174" s="5"/>
      <c r="S174" s="5"/>
      <c r="T174" s="5"/>
      <c r="U174" s="5"/>
      <c r="V174" s="5"/>
      <c r="W174" s="5">
        <v>0</v>
      </c>
      <c r="X174" s="5">
        <v>1</v>
      </c>
      <c r="Y174" s="5">
        <v>0</v>
      </c>
      <c r="Z174" s="5">
        <v>0</v>
      </c>
      <c r="AA174" s="5">
        <v>1</v>
      </c>
      <c r="AB174" s="5">
        <v>0</v>
      </c>
    </row>
    <row r="175" spans="1:28" x14ac:dyDescent="0.2">
      <c r="A175" s="5">
        <v>50</v>
      </c>
      <c r="B175" s="5">
        <v>0</v>
      </c>
      <c r="C175" s="5">
        <v>0</v>
      </c>
      <c r="D175" s="5">
        <v>1</v>
      </c>
      <c r="E175" s="5">
        <v>232</v>
      </c>
      <c r="F175" s="5">
        <f>ROUND(Source!BC159,O175)</f>
        <v>0</v>
      </c>
      <c r="G175" s="5" t="s">
        <v>100</v>
      </c>
      <c r="H175" s="5" t="s">
        <v>101</v>
      </c>
      <c r="I175" s="5"/>
      <c r="J175" s="5"/>
      <c r="K175" s="5">
        <v>232</v>
      </c>
      <c r="L175" s="5">
        <v>15</v>
      </c>
      <c r="M175" s="5">
        <v>3</v>
      </c>
      <c r="N175" s="5" t="s">
        <v>3</v>
      </c>
      <c r="O175" s="5">
        <v>2</v>
      </c>
      <c r="P175" s="5">
        <f>ROUND(Source!EU159,O175)</f>
        <v>0</v>
      </c>
      <c r="Q175" s="5"/>
      <c r="R175" s="5"/>
      <c r="S175" s="5"/>
      <c r="T175" s="5"/>
      <c r="U175" s="5"/>
      <c r="V175" s="5"/>
      <c r="W175" s="5">
        <v>0</v>
      </c>
      <c r="X175" s="5">
        <v>1</v>
      </c>
      <c r="Y175" s="5">
        <v>0</v>
      </c>
      <c r="Z175" s="5">
        <v>0</v>
      </c>
      <c r="AA175" s="5">
        <v>1</v>
      </c>
      <c r="AB175" s="5">
        <v>0</v>
      </c>
    </row>
    <row r="176" spans="1:28" x14ac:dyDescent="0.2">
      <c r="A176" s="5">
        <v>50</v>
      </c>
      <c r="B176" s="5">
        <v>0</v>
      </c>
      <c r="C176" s="5">
        <v>0</v>
      </c>
      <c r="D176" s="5">
        <v>1</v>
      </c>
      <c r="E176" s="5">
        <v>214</v>
      </c>
      <c r="F176" s="5">
        <f>ROUND(Source!AS159,O176)</f>
        <v>158.91</v>
      </c>
      <c r="G176" s="5" t="s">
        <v>102</v>
      </c>
      <c r="H176" s="5" t="s">
        <v>103</v>
      </c>
      <c r="I176" s="5"/>
      <c r="J176" s="5"/>
      <c r="K176" s="5">
        <v>214</v>
      </c>
      <c r="L176" s="5">
        <v>16</v>
      </c>
      <c r="M176" s="5">
        <v>3</v>
      </c>
      <c r="N176" s="5" t="s">
        <v>3</v>
      </c>
      <c r="O176" s="5">
        <v>2</v>
      </c>
      <c r="P176" s="5">
        <f>ROUND(Source!EK159,O176)</f>
        <v>2797.79</v>
      </c>
      <c r="Q176" s="5"/>
      <c r="R176" s="5"/>
      <c r="S176" s="5"/>
      <c r="T176" s="5"/>
      <c r="U176" s="5"/>
      <c r="V176" s="5"/>
      <c r="W176" s="5">
        <v>158.91</v>
      </c>
      <c r="X176" s="5">
        <v>1</v>
      </c>
      <c r="Y176" s="5">
        <v>158.91</v>
      </c>
      <c r="Z176" s="5">
        <v>2797.79</v>
      </c>
      <c r="AA176" s="5">
        <v>1</v>
      </c>
      <c r="AB176" s="5">
        <v>2797.79</v>
      </c>
    </row>
    <row r="177" spans="1:206" x14ac:dyDescent="0.2">
      <c r="A177" s="5">
        <v>50</v>
      </c>
      <c r="B177" s="5">
        <v>0</v>
      </c>
      <c r="C177" s="5">
        <v>0</v>
      </c>
      <c r="D177" s="5">
        <v>1</v>
      </c>
      <c r="E177" s="5">
        <v>215</v>
      </c>
      <c r="F177" s="5">
        <f>ROUND(Source!AT159,O177)</f>
        <v>0</v>
      </c>
      <c r="G177" s="5" t="s">
        <v>104</v>
      </c>
      <c r="H177" s="5" t="s">
        <v>105</v>
      </c>
      <c r="I177" s="5"/>
      <c r="J177" s="5"/>
      <c r="K177" s="5">
        <v>215</v>
      </c>
      <c r="L177" s="5">
        <v>17</v>
      </c>
      <c r="M177" s="5">
        <v>3</v>
      </c>
      <c r="N177" s="5" t="s">
        <v>3</v>
      </c>
      <c r="O177" s="5">
        <v>2</v>
      </c>
      <c r="P177" s="5">
        <f>ROUND(Source!EL159,O177)</f>
        <v>0</v>
      </c>
      <c r="Q177" s="5"/>
      <c r="R177" s="5"/>
      <c r="S177" s="5"/>
      <c r="T177" s="5"/>
      <c r="U177" s="5"/>
      <c r="V177" s="5"/>
      <c r="W177" s="5">
        <v>0</v>
      </c>
      <c r="X177" s="5">
        <v>1</v>
      </c>
      <c r="Y177" s="5">
        <v>0</v>
      </c>
      <c r="Z177" s="5">
        <v>0</v>
      </c>
      <c r="AA177" s="5">
        <v>1</v>
      </c>
      <c r="AB177" s="5">
        <v>0</v>
      </c>
    </row>
    <row r="178" spans="1:206" x14ac:dyDescent="0.2">
      <c r="A178" s="5">
        <v>50</v>
      </c>
      <c r="B178" s="5">
        <v>0</v>
      </c>
      <c r="C178" s="5">
        <v>0</v>
      </c>
      <c r="D178" s="5">
        <v>1</v>
      </c>
      <c r="E178" s="5">
        <v>217</v>
      </c>
      <c r="F178" s="5">
        <f>ROUND(Source!AU159,O178)</f>
        <v>944.54</v>
      </c>
      <c r="G178" s="5" t="s">
        <v>106</v>
      </c>
      <c r="H178" s="5" t="s">
        <v>107</v>
      </c>
      <c r="I178" s="5"/>
      <c r="J178" s="5"/>
      <c r="K178" s="5">
        <v>217</v>
      </c>
      <c r="L178" s="5">
        <v>18</v>
      </c>
      <c r="M178" s="5">
        <v>3</v>
      </c>
      <c r="N178" s="5" t="s">
        <v>3</v>
      </c>
      <c r="O178" s="5">
        <v>2</v>
      </c>
      <c r="P178" s="5">
        <f>ROUND(Source!EM159,O178)</f>
        <v>26970.59</v>
      </c>
      <c r="Q178" s="5"/>
      <c r="R178" s="5"/>
      <c r="S178" s="5"/>
      <c r="T178" s="5"/>
      <c r="U178" s="5"/>
      <c r="V178" s="5"/>
      <c r="W178" s="5">
        <v>944.54</v>
      </c>
      <c r="X178" s="5">
        <v>1</v>
      </c>
      <c r="Y178" s="5">
        <v>944.54</v>
      </c>
      <c r="Z178" s="5">
        <v>26970.59</v>
      </c>
      <c r="AA178" s="5">
        <v>1</v>
      </c>
      <c r="AB178" s="5">
        <v>26970.59</v>
      </c>
    </row>
    <row r="179" spans="1:206" x14ac:dyDescent="0.2">
      <c r="A179" s="5">
        <v>50</v>
      </c>
      <c r="B179" s="5">
        <v>0</v>
      </c>
      <c r="C179" s="5">
        <v>0</v>
      </c>
      <c r="D179" s="5">
        <v>1</v>
      </c>
      <c r="E179" s="5">
        <v>230</v>
      </c>
      <c r="F179" s="5">
        <f>ROUND(Source!BA159,O179)</f>
        <v>0</v>
      </c>
      <c r="G179" s="5" t="s">
        <v>108</v>
      </c>
      <c r="H179" s="5" t="s">
        <v>109</v>
      </c>
      <c r="I179" s="5"/>
      <c r="J179" s="5"/>
      <c r="K179" s="5">
        <v>230</v>
      </c>
      <c r="L179" s="5">
        <v>19</v>
      </c>
      <c r="M179" s="5">
        <v>3</v>
      </c>
      <c r="N179" s="5" t="s">
        <v>3</v>
      </c>
      <c r="O179" s="5">
        <v>2</v>
      </c>
      <c r="P179" s="5">
        <f>ROUND(Source!ES159,O179)</f>
        <v>0</v>
      </c>
      <c r="Q179" s="5"/>
      <c r="R179" s="5"/>
      <c r="S179" s="5"/>
      <c r="T179" s="5"/>
      <c r="U179" s="5"/>
      <c r="V179" s="5"/>
      <c r="W179" s="5">
        <v>0</v>
      </c>
      <c r="X179" s="5">
        <v>1</v>
      </c>
      <c r="Y179" s="5">
        <v>0</v>
      </c>
      <c r="Z179" s="5">
        <v>0</v>
      </c>
      <c r="AA179" s="5">
        <v>1</v>
      </c>
      <c r="AB179" s="5">
        <v>0</v>
      </c>
    </row>
    <row r="180" spans="1:206" x14ac:dyDescent="0.2">
      <c r="A180" s="5">
        <v>50</v>
      </c>
      <c r="B180" s="5">
        <v>0</v>
      </c>
      <c r="C180" s="5">
        <v>0</v>
      </c>
      <c r="D180" s="5">
        <v>1</v>
      </c>
      <c r="E180" s="5">
        <v>206</v>
      </c>
      <c r="F180" s="5">
        <f>ROUND(Source!T159,O180)</f>
        <v>0</v>
      </c>
      <c r="G180" s="5" t="s">
        <v>110</v>
      </c>
      <c r="H180" s="5" t="s">
        <v>111</v>
      </c>
      <c r="I180" s="5"/>
      <c r="J180" s="5"/>
      <c r="K180" s="5">
        <v>206</v>
      </c>
      <c r="L180" s="5">
        <v>20</v>
      </c>
      <c r="M180" s="5">
        <v>3</v>
      </c>
      <c r="N180" s="5" t="s">
        <v>3</v>
      </c>
      <c r="O180" s="5">
        <v>2</v>
      </c>
      <c r="P180" s="5">
        <f>ROUND(Source!DL159,O180)</f>
        <v>0</v>
      </c>
      <c r="Q180" s="5"/>
      <c r="R180" s="5"/>
      <c r="S180" s="5"/>
      <c r="T180" s="5"/>
      <c r="U180" s="5"/>
      <c r="V180" s="5"/>
      <c r="W180" s="5">
        <v>0</v>
      </c>
      <c r="X180" s="5">
        <v>1</v>
      </c>
      <c r="Y180" s="5">
        <v>0</v>
      </c>
      <c r="Z180" s="5">
        <v>0</v>
      </c>
      <c r="AA180" s="5">
        <v>1</v>
      </c>
      <c r="AB180" s="5">
        <v>0</v>
      </c>
    </row>
    <row r="181" spans="1:206" x14ac:dyDescent="0.2">
      <c r="A181" s="5">
        <v>50</v>
      </c>
      <c r="B181" s="5">
        <v>0</v>
      </c>
      <c r="C181" s="5">
        <v>0</v>
      </c>
      <c r="D181" s="5">
        <v>1</v>
      </c>
      <c r="E181" s="5">
        <v>207</v>
      </c>
      <c r="F181" s="5">
        <f>Source!U159</f>
        <v>0</v>
      </c>
      <c r="G181" s="5" t="s">
        <v>112</v>
      </c>
      <c r="H181" s="5" t="s">
        <v>113</v>
      </c>
      <c r="I181" s="5"/>
      <c r="J181" s="5"/>
      <c r="K181" s="5">
        <v>207</v>
      </c>
      <c r="L181" s="5">
        <v>21</v>
      </c>
      <c r="M181" s="5">
        <v>3</v>
      </c>
      <c r="N181" s="5" t="s">
        <v>3</v>
      </c>
      <c r="O181" s="5">
        <v>-1</v>
      </c>
      <c r="P181" s="5">
        <f>Source!DM159</f>
        <v>0</v>
      </c>
      <c r="Q181" s="5"/>
      <c r="R181" s="5"/>
      <c r="S181" s="5"/>
      <c r="T181" s="5"/>
      <c r="U181" s="5"/>
      <c r="V181" s="5"/>
      <c r="W181" s="5">
        <v>0</v>
      </c>
      <c r="X181" s="5">
        <v>1</v>
      </c>
      <c r="Y181" s="5">
        <v>0</v>
      </c>
      <c r="Z181" s="5">
        <v>0</v>
      </c>
      <c r="AA181" s="5">
        <v>1</v>
      </c>
      <c r="AB181" s="5">
        <v>0</v>
      </c>
    </row>
    <row r="182" spans="1:206" x14ac:dyDescent="0.2">
      <c r="A182" s="5">
        <v>50</v>
      </c>
      <c r="B182" s="5">
        <v>0</v>
      </c>
      <c r="C182" s="5">
        <v>0</v>
      </c>
      <c r="D182" s="5">
        <v>1</v>
      </c>
      <c r="E182" s="5">
        <v>208</v>
      </c>
      <c r="F182" s="5">
        <f>Source!V159</f>
        <v>0</v>
      </c>
      <c r="G182" s="5" t="s">
        <v>114</v>
      </c>
      <c r="H182" s="5" t="s">
        <v>115</v>
      </c>
      <c r="I182" s="5"/>
      <c r="J182" s="5"/>
      <c r="K182" s="5">
        <v>208</v>
      </c>
      <c r="L182" s="5">
        <v>22</v>
      </c>
      <c r="M182" s="5">
        <v>3</v>
      </c>
      <c r="N182" s="5" t="s">
        <v>3</v>
      </c>
      <c r="O182" s="5">
        <v>-1</v>
      </c>
      <c r="P182" s="5">
        <f>Source!DN159</f>
        <v>0</v>
      </c>
      <c r="Q182" s="5"/>
      <c r="R182" s="5"/>
      <c r="S182" s="5"/>
      <c r="T182" s="5"/>
      <c r="U182" s="5"/>
      <c r="V182" s="5"/>
      <c r="W182" s="5">
        <v>0</v>
      </c>
      <c r="X182" s="5">
        <v>1</v>
      </c>
      <c r="Y182" s="5">
        <v>0</v>
      </c>
      <c r="Z182" s="5">
        <v>0</v>
      </c>
      <c r="AA182" s="5">
        <v>1</v>
      </c>
      <c r="AB182" s="5">
        <v>0</v>
      </c>
    </row>
    <row r="183" spans="1:206" x14ac:dyDescent="0.2">
      <c r="A183" s="5">
        <v>50</v>
      </c>
      <c r="B183" s="5">
        <v>0</v>
      </c>
      <c r="C183" s="5">
        <v>0</v>
      </c>
      <c r="D183" s="5">
        <v>1</v>
      </c>
      <c r="E183" s="5">
        <v>209</v>
      </c>
      <c r="F183" s="5">
        <f>ROUND(Source!W159,O183)</f>
        <v>0</v>
      </c>
      <c r="G183" s="5" t="s">
        <v>116</v>
      </c>
      <c r="H183" s="5" t="s">
        <v>117</v>
      </c>
      <c r="I183" s="5"/>
      <c r="J183" s="5"/>
      <c r="K183" s="5">
        <v>209</v>
      </c>
      <c r="L183" s="5">
        <v>23</v>
      </c>
      <c r="M183" s="5">
        <v>3</v>
      </c>
      <c r="N183" s="5" t="s">
        <v>3</v>
      </c>
      <c r="O183" s="5">
        <v>2</v>
      </c>
      <c r="P183" s="5">
        <f>ROUND(Source!DO159,O183)</f>
        <v>0</v>
      </c>
      <c r="Q183" s="5"/>
      <c r="R183" s="5"/>
      <c r="S183" s="5"/>
      <c r="T183" s="5"/>
      <c r="U183" s="5"/>
      <c r="V183" s="5"/>
      <c r="W183" s="5">
        <v>0</v>
      </c>
      <c r="X183" s="5">
        <v>1</v>
      </c>
      <c r="Y183" s="5">
        <v>0</v>
      </c>
      <c r="Z183" s="5">
        <v>0</v>
      </c>
      <c r="AA183" s="5">
        <v>1</v>
      </c>
      <c r="AB183" s="5">
        <v>0</v>
      </c>
    </row>
    <row r="184" spans="1:206" x14ac:dyDescent="0.2">
      <c r="A184" s="5">
        <v>50</v>
      </c>
      <c r="B184" s="5">
        <v>0</v>
      </c>
      <c r="C184" s="5">
        <v>0</v>
      </c>
      <c r="D184" s="5">
        <v>1</v>
      </c>
      <c r="E184" s="5">
        <v>233</v>
      </c>
      <c r="F184" s="5">
        <f>ROUND(Source!BD159,O184)</f>
        <v>0</v>
      </c>
      <c r="G184" s="5" t="s">
        <v>118</v>
      </c>
      <c r="H184" s="5" t="s">
        <v>119</v>
      </c>
      <c r="I184" s="5"/>
      <c r="J184" s="5"/>
      <c r="K184" s="5">
        <v>233</v>
      </c>
      <c r="L184" s="5">
        <v>24</v>
      </c>
      <c r="M184" s="5">
        <v>3</v>
      </c>
      <c r="N184" s="5" t="s">
        <v>3</v>
      </c>
      <c r="O184" s="5">
        <v>2</v>
      </c>
      <c r="P184" s="5">
        <f>ROUND(Source!EV159,O184)</f>
        <v>0</v>
      </c>
      <c r="Q184" s="5"/>
      <c r="R184" s="5"/>
      <c r="S184" s="5"/>
      <c r="T184" s="5"/>
      <c r="U184" s="5"/>
      <c r="V184" s="5"/>
      <c r="W184" s="5">
        <v>0</v>
      </c>
      <c r="X184" s="5">
        <v>1</v>
      </c>
      <c r="Y184" s="5">
        <v>0</v>
      </c>
      <c r="Z184" s="5">
        <v>0</v>
      </c>
      <c r="AA184" s="5">
        <v>1</v>
      </c>
      <c r="AB184" s="5">
        <v>0</v>
      </c>
    </row>
    <row r="185" spans="1:206" x14ac:dyDescent="0.2">
      <c r="A185" s="5">
        <v>50</v>
      </c>
      <c r="B185" s="5">
        <v>0</v>
      </c>
      <c r="C185" s="5">
        <v>0</v>
      </c>
      <c r="D185" s="5">
        <v>1</v>
      </c>
      <c r="E185" s="5">
        <v>210</v>
      </c>
      <c r="F185" s="5">
        <f>ROUND(Source!X159,O185)</f>
        <v>0</v>
      </c>
      <c r="G185" s="5" t="s">
        <v>120</v>
      </c>
      <c r="H185" s="5" t="s">
        <v>121</v>
      </c>
      <c r="I185" s="5"/>
      <c r="J185" s="5"/>
      <c r="K185" s="5">
        <v>210</v>
      </c>
      <c r="L185" s="5">
        <v>25</v>
      </c>
      <c r="M185" s="5">
        <v>3</v>
      </c>
      <c r="N185" s="5" t="s">
        <v>3</v>
      </c>
      <c r="O185" s="5">
        <v>2</v>
      </c>
      <c r="P185" s="5">
        <f>ROUND(Source!DP159,O185)</f>
        <v>0</v>
      </c>
      <c r="Q185" s="5"/>
      <c r="R185" s="5"/>
      <c r="S185" s="5"/>
      <c r="T185" s="5"/>
      <c r="U185" s="5"/>
      <c r="V185" s="5"/>
      <c r="W185" s="5">
        <v>0</v>
      </c>
      <c r="X185" s="5">
        <v>1</v>
      </c>
      <c r="Y185" s="5">
        <v>0</v>
      </c>
      <c r="Z185" s="5">
        <v>0</v>
      </c>
      <c r="AA185" s="5">
        <v>1</v>
      </c>
      <c r="AB185" s="5">
        <v>0</v>
      </c>
    </row>
    <row r="186" spans="1:206" x14ac:dyDescent="0.2">
      <c r="A186" s="5">
        <v>50</v>
      </c>
      <c r="B186" s="5">
        <v>0</v>
      </c>
      <c r="C186" s="5">
        <v>0</v>
      </c>
      <c r="D186" s="5">
        <v>1</v>
      </c>
      <c r="E186" s="5">
        <v>211</v>
      </c>
      <c r="F186" s="5">
        <f>ROUND(Source!Y159,O186)</f>
        <v>0</v>
      </c>
      <c r="G186" s="5" t="s">
        <v>122</v>
      </c>
      <c r="H186" s="5" t="s">
        <v>123</v>
      </c>
      <c r="I186" s="5"/>
      <c r="J186" s="5"/>
      <c r="K186" s="5">
        <v>211</v>
      </c>
      <c r="L186" s="5">
        <v>26</v>
      </c>
      <c r="M186" s="5">
        <v>3</v>
      </c>
      <c r="N186" s="5" t="s">
        <v>3</v>
      </c>
      <c r="O186" s="5">
        <v>2</v>
      </c>
      <c r="P186" s="5">
        <f>ROUND(Source!DQ159,O186)</f>
        <v>0</v>
      </c>
      <c r="Q186" s="5"/>
      <c r="R186" s="5"/>
      <c r="S186" s="5"/>
      <c r="T186" s="5"/>
      <c r="U186" s="5"/>
      <c r="V186" s="5"/>
      <c r="W186" s="5">
        <v>0</v>
      </c>
      <c r="X186" s="5">
        <v>1</v>
      </c>
      <c r="Y186" s="5">
        <v>0</v>
      </c>
      <c r="Z186" s="5">
        <v>0</v>
      </c>
      <c r="AA186" s="5">
        <v>1</v>
      </c>
      <c r="AB186" s="5">
        <v>0</v>
      </c>
    </row>
    <row r="187" spans="1:206" x14ac:dyDescent="0.2">
      <c r="A187" s="5">
        <v>50</v>
      </c>
      <c r="B187" s="5">
        <v>0</v>
      </c>
      <c r="C187" s="5">
        <v>0</v>
      </c>
      <c r="D187" s="5">
        <v>1</v>
      </c>
      <c r="E187" s="5">
        <v>224</v>
      </c>
      <c r="F187" s="5">
        <f>ROUND(Source!AR159,O187)</f>
        <v>1103.45</v>
      </c>
      <c r="G187" s="5" t="s">
        <v>124</v>
      </c>
      <c r="H187" s="5" t="s">
        <v>125</v>
      </c>
      <c r="I187" s="5"/>
      <c r="J187" s="5"/>
      <c r="K187" s="5">
        <v>224</v>
      </c>
      <c r="L187" s="5">
        <v>27</v>
      </c>
      <c r="M187" s="5">
        <v>3</v>
      </c>
      <c r="N187" s="5" t="s">
        <v>3</v>
      </c>
      <c r="O187" s="5">
        <v>2</v>
      </c>
      <c r="P187" s="5">
        <f>ROUND(Source!EJ159,O187)</f>
        <v>29768.38</v>
      </c>
      <c r="Q187" s="5"/>
      <c r="R187" s="5"/>
      <c r="S187" s="5"/>
      <c r="T187" s="5"/>
      <c r="U187" s="5"/>
      <c r="V187" s="5"/>
      <c r="W187" s="5">
        <v>1103.45</v>
      </c>
      <c r="X187" s="5">
        <v>1</v>
      </c>
      <c r="Y187" s="5">
        <v>1103.45</v>
      </c>
      <c r="Z187" s="5">
        <v>29768.38</v>
      </c>
      <c r="AA187" s="5">
        <v>1</v>
      </c>
      <c r="AB187" s="5">
        <v>29768.38</v>
      </c>
    </row>
    <row r="189" spans="1:206" x14ac:dyDescent="0.2">
      <c r="A189" s="3">
        <v>51</v>
      </c>
      <c r="B189" s="3">
        <f>B20</f>
        <v>1</v>
      </c>
      <c r="C189" s="3">
        <f>A20</f>
        <v>3</v>
      </c>
      <c r="D189" s="3">
        <f>ROW(A20)</f>
        <v>20</v>
      </c>
      <c r="E189" s="3"/>
      <c r="F189" s="3" t="str">
        <f>IF(F20&lt;&gt;"",F20,"")</f>
        <v/>
      </c>
      <c r="G189" s="3" t="str">
        <f>IF(G20&lt;&gt;"",G20,"")</f>
        <v>Новая локальная смета</v>
      </c>
      <c r="H189" s="3">
        <v>0</v>
      </c>
      <c r="I189" s="3"/>
      <c r="J189" s="3"/>
      <c r="K189" s="3"/>
      <c r="L189" s="3"/>
      <c r="M189" s="3"/>
      <c r="N189" s="3"/>
      <c r="O189" s="3">
        <f t="shared" ref="O189:T189" si="179">ROUND(O49+O118+O159+AB189,2)</f>
        <v>198345.25</v>
      </c>
      <c r="P189" s="3">
        <f t="shared" si="179"/>
        <v>174755.83</v>
      </c>
      <c r="Q189" s="3">
        <f t="shared" si="179"/>
        <v>1597.87</v>
      </c>
      <c r="R189" s="3">
        <f t="shared" si="179"/>
        <v>112.62</v>
      </c>
      <c r="S189" s="3">
        <f t="shared" si="179"/>
        <v>21991.55</v>
      </c>
      <c r="T189" s="3">
        <f t="shared" si="179"/>
        <v>0</v>
      </c>
      <c r="U189" s="3">
        <f>U49+U118+U159+AH189</f>
        <v>1974.9477750000001</v>
      </c>
      <c r="V189" s="3">
        <f>V49+V118+V159+AI189</f>
        <v>0</v>
      </c>
      <c r="W189" s="3">
        <f>ROUND(W49+W118+W159+AJ189,2)</f>
        <v>0</v>
      </c>
      <c r="X189" s="3">
        <f>ROUND(X49+X118+X159+AK189,2)</f>
        <v>21804.51</v>
      </c>
      <c r="Y189" s="3">
        <f>ROUND(Y49+Y118+Y159+AL189,2)</f>
        <v>14063.49</v>
      </c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>
        <f t="shared" ref="AO189:BD189" si="180">ROUND(AO49+AO118+AO159+BX189,2)</f>
        <v>0</v>
      </c>
      <c r="AP189" s="3">
        <f t="shared" si="180"/>
        <v>0</v>
      </c>
      <c r="AQ189" s="3">
        <f t="shared" si="180"/>
        <v>0</v>
      </c>
      <c r="AR189" s="3">
        <f t="shared" si="180"/>
        <v>234410.34</v>
      </c>
      <c r="AS189" s="3">
        <f t="shared" si="180"/>
        <v>233465.8</v>
      </c>
      <c r="AT189" s="3">
        <f t="shared" si="180"/>
        <v>0</v>
      </c>
      <c r="AU189" s="3">
        <f t="shared" si="180"/>
        <v>944.54</v>
      </c>
      <c r="AV189" s="3">
        <f t="shared" si="180"/>
        <v>174755.83</v>
      </c>
      <c r="AW189" s="3">
        <f t="shared" si="180"/>
        <v>174755.83</v>
      </c>
      <c r="AX189" s="3">
        <f t="shared" si="180"/>
        <v>0</v>
      </c>
      <c r="AY189" s="3">
        <f t="shared" si="180"/>
        <v>174755.83</v>
      </c>
      <c r="AZ189" s="3">
        <f t="shared" si="180"/>
        <v>0</v>
      </c>
      <c r="BA189" s="3">
        <f t="shared" si="180"/>
        <v>0</v>
      </c>
      <c r="BB189" s="3">
        <f t="shared" si="180"/>
        <v>0</v>
      </c>
      <c r="BC189" s="3">
        <f t="shared" si="180"/>
        <v>0</v>
      </c>
      <c r="BD189" s="3">
        <f t="shared" si="180"/>
        <v>0</v>
      </c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4">
        <f t="shared" ref="DG189:DL189" si="181">ROUND(DG49+DG118+DG159+DT189,2)</f>
        <v>1551483.96</v>
      </c>
      <c r="DH189" s="4">
        <f t="shared" si="181"/>
        <v>756749.89</v>
      </c>
      <c r="DI189" s="4">
        <f t="shared" si="181"/>
        <v>35805.69</v>
      </c>
      <c r="DJ189" s="4">
        <f t="shared" si="181"/>
        <v>3886.52</v>
      </c>
      <c r="DK189" s="4">
        <f t="shared" si="181"/>
        <v>758928.38</v>
      </c>
      <c r="DL189" s="4">
        <f t="shared" si="181"/>
        <v>0</v>
      </c>
      <c r="DM189" s="4">
        <f>DM49+DM118+DM159+DZ189</f>
        <v>1974.9477750000001</v>
      </c>
      <c r="DN189" s="4">
        <f>DN49+DN118+DN159+EA189</f>
        <v>0</v>
      </c>
      <c r="DO189" s="4">
        <f>ROUND(DO49+DO118+DO159+EB189,2)</f>
        <v>0</v>
      </c>
      <c r="DP189" s="4">
        <f>ROUND(DP49+DP118+DP159+EC189,2)</f>
        <v>626207.30000000005</v>
      </c>
      <c r="DQ189" s="4">
        <f>ROUND(DQ49+DQ118+DQ159+ED189,2)</f>
        <v>311160.65000000002</v>
      </c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>
        <f t="shared" ref="EG189:EV189" si="182">ROUND(EG49+EG118+EG159+FP189,2)</f>
        <v>0</v>
      </c>
      <c r="EH189" s="4">
        <f t="shared" si="182"/>
        <v>0</v>
      </c>
      <c r="EI189" s="4">
        <f t="shared" si="182"/>
        <v>0</v>
      </c>
      <c r="EJ189" s="4">
        <f t="shared" si="182"/>
        <v>2495070.35</v>
      </c>
      <c r="EK189" s="4">
        <f t="shared" si="182"/>
        <v>2468099.7599999998</v>
      </c>
      <c r="EL189" s="4">
        <f t="shared" si="182"/>
        <v>0</v>
      </c>
      <c r="EM189" s="4">
        <f t="shared" si="182"/>
        <v>26970.59</v>
      </c>
      <c r="EN189" s="4">
        <f t="shared" si="182"/>
        <v>756749.89</v>
      </c>
      <c r="EO189" s="4">
        <f t="shared" si="182"/>
        <v>756749.89</v>
      </c>
      <c r="EP189" s="4">
        <f t="shared" si="182"/>
        <v>0</v>
      </c>
      <c r="EQ189" s="4">
        <f t="shared" si="182"/>
        <v>756749.89</v>
      </c>
      <c r="ER189" s="4">
        <f t="shared" si="182"/>
        <v>0</v>
      </c>
      <c r="ES189" s="4">
        <f t="shared" si="182"/>
        <v>0</v>
      </c>
      <c r="ET189" s="4">
        <f t="shared" si="182"/>
        <v>0</v>
      </c>
      <c r="EU189" s="4">
        <f t="shared" si="182"/>
        <v>0</v>
      </c>
      <c r="EV189" s="4">
        <f t="shared" si="182"/>
        <v>0</v>
      </c>
      <c r="EW189" s="4"/>
      <c r="EX189" s="4"/>
      <c r="EY189" s="4"/>
      <c r="EZ189" s="4"/>
      <c r="FA189" s="4"/>
      <c r="FB189" s="4"/>
      <c r="FC189" s="4"/>
      <c r="FD189" s="4"/>
      <c r="FE189" s="4"/>
      <c r="FF189" s="4"/>
      <c r="FG189" s="4"/>
      <c r="FH189" s="4"/>
      <c r="FI189" s="4"/>
      <c r="FJ189" s="4"/>
      <c r="FK189" s="4"/>
      <c r="FL189" s="4"/>
      <c r="FM189" s="4"/>
      <c r="FN189" s="4"/>
      <c r="FO189" s="4"/>
      <c r="FP189" s="4"/>
      <c r="FQ189" s="4"/>
      <c r="FR189" s="4"/>
      <c r="FS189" s="4"/>
      <c r="FT189" s="4"/>
      <c r="FU189" s="4"/>
      <c r="FV189" s="4"/>
      <c r="FW189" s="4"/>
      <c r="FX189" s="4"/>
      <c r="FY189" s="4"/>
      <c r="FZ189" s="4"/>
      <c r="GA189" s="4"/>
      <c r="GB189" s="4"/>
      <c r="GC189" s="4"/>
      <c r="GD189" s="4"/>
      <c r="GE189" s="4"/>
      <c r="GF189" s="4"/>
      <c r="GG189" s="4"/>
      <c r="GH189" s="4"/>
      <c r="GI189" s="4"/>
      <c r="GJ189" s="4"/>
      <c r="GK189" s="4"/>
      <c r="GL189" s="4"/>
      <c r="GM189" s="4"/>
      <c r="GN189" s="4"/>
      <c r="GO189" s="4"/>
      <c r="GP189" s="4"/>
      <c r="GQ189" s="4"/>
      <c r="GR189" s="4"/>
      <c r="GS189" s="4"/>
      <c r="GT189" s="4"/>
      <c r="GU189" s="4"/>
      <c r="GV189" s="4"/>
      <c r="GW189" s="4"/>
      <c r="GX189" s="4">
        <v>0</v>
      </c>
    </row>
    <row r="191" spans="1:206" x14ac:dyDescent="0.2">
      <c r="A191" s="5">
        <v>50</v>
      </c>
      <c r="B191" s="5">
        <v>0</v>
      </c>
      <c r="C191" s="5">
        <v>0</v>
      </c>
      <c r="D191" s="5">
        <v>1</v>
      </c>
      <c r="E191" s="5">
        <v>201</v>
      </c>
      <c r="F191" s="5">
        <f>ROUND(Source!O189,O191)</f>
        <v>198345.25</v>
      </c>
      <c r="G191" s="5" t="s">
        <v>72</v>
      </c>
      <c r="H191" s="5" t="s">
        <v>73</v>
      </c>
      <c r="I191" s="5"/>
      <c r="J191" s="5"/>
      <c r="K191" s="5">
        <v>201</v>
      </c>
      <c r="L191" s="5">
        <v>1</v>
      </c>
      <c r="M191" s="5">
        <v>3</v>
      </c>
      <c r="N191" s="5" t="s">
        <v>3</v>
      </c>
      <c r="O191" s="5">
        <v>2</v>
      </c>
      <c r="P191" s="5">
        <f>ROUND(Source!DG189,O191)</f>
        <v>1551483.96</v>
      </c>
      <c r="Q191" s="5"/>
      <c r="R191" s="5"/>
      <c r="S191" s="5"/>
      <c r="T191" s="5"/>
      <c r="U191" s="5"/>
      <c r="V191" s="5"/>
      <c r="W191" s="5">
        <v>198345.25</v>
      </c>
      <c r="X191" s="5">
        <v>1</v>
      </c>
      <c r="Y191" s="5">
        <v>198345.25</v>
      </c>
      <c r="Z191" s="5">
        <v>1551483.96</v>
      </c>
      <c r="AA191" s="5">
        <v>1</v>
      </c>
      <c r="AB191" s="5">
        <v>1551483.96</v>
      </c>
    </row>
    <row r="192" spans="1:206" x14ac:dyDescent="0.2">
      <c r="A192" s="5">
        <v>50</v>
      </c>
      <c r="B192" s="5">
        <v>0</v>
      </c>
      <c r="C192" s="5">
        <v>0</v>
      </c>
      <c r="D192" s="5">
        <v>1</v>
      </c>
      <c r="E192" s="5">
        <v>202</v>
      </c>
      <c r="F192" s="5">
        <f>ROUND(Source!P189,O192)</f>
        <v>174755.83</v>
      </c>
      <c r="G192" s="5" t="s">
        <v>74</v>
      </c>
      <c r="H192" s="5" t="s">
        <v>75</v>
      </c>
      <c r="I192" s="5"/>
      <c r="J192" s="5"/>
      <c r="K192" s="5">
        <v>202</v>
      </c>
      <c r="L192" s="5">
        <v>2</v>
      </c>
      <c r="M192" s="5">
        <v>3</v>
      </c>
      <c r="N192" s="5" t="s">
        <v>3</v>
      </c>
      <c r="O192" s="5">
        <v>2</v>
      </c>
      <c r="P192" s="5">
        <f>ROUND(Source!DH189,O192)</f>
        <v>756749.89</v>
      </c>
      <c r="Q192" s="5"/>
      <c r="R192" s="5"/>
      <c r="S192" s="5"/>
      <c r="T192" s="5"/>
      <c r="U192" s="5"/>
      <c r="V192" s="5"/>
      <c r="W192" s="5">
        <v>174755.83</v>
      </c>
      <c r="X192" s="5">
        <v>1</v>
      </c>
      <c r="Y192" s="5">
        <v>174755.83</v>
      </c>
      <c r="Z192" s="5">
        <v>756749.89</v>
      </c>
      <c r="AA192" s="5">
        <v>1</v>
      </c>
      <c r="AB192" s="5">
        <v>756749.89</v>
      </c>
    </row>
    <row r="193" spans="1:28" x14ac:dyDescent="0.2">
      <c r="A193" s="5">
        <v>50</v>
      </c>
      <c r="B193" s="5">
        <v>0</v>
      </c>
      <c r="C193" s="5">
        <v>0</v>
      </c>
      <c r="D193" s="5">
        <v>1</v>
      </c>
      <c r="E193" s="5">
        <v>222</v>
      </c>
      <c r="F193" s="5">
        <f>ROUND(Source!AO189,O193)</f>
        <v>0</v>
      </c>
      <c r="G193" s="5" t="s">
        <v>76</v>
      </c>
      <c r="H193" s="5" t="s">
        <v>77</v>
      </c>
      <c r="I193" s="5"/>
      <c r="J193" s="5"/>
      <c r="K193" s="5">
        <v>222</v>
      </c>
      <c r="L193" s="5">
        <v>3</v>
      </c>
      <c r="M193" s="5">
        <v>3</v>
      </c>
      <c r="N193" s="5" t="s">
        <v>3</v>
      </c>
      <c r="O193" s="5">
        <v>2</v>
      </c>
      <c r="P193" s="5">
        <f>ROUND(Source!EG189,O193)</f>
        <v>0</v>
      </c>
      <c r="Q193" s="5"/>
      <c r="R193" s="5"/>
      <c r="S193" s="5"/>
      <c r="T193" s="5"/>
      <c r="U193" s="5"/>
      <c r="V193" s="5"/>
      <c r="W193" s="5">
        <v>0</v>
      </c>
      <c r="X193" s="5">
        <v>1</v>
      </c>
      <c r="Y193" s="5">
        <v>0</v>
      </c>
      <c r="Z193" s="5">
        <v>0</v>
      </c>
      <c r="AA193" s="5">
        <v>1</v>
      </c>
      <c r="AB193" s="5">
        <v>0</v>
      </c>
    </row>
    <row r="194" spans="1:28" x14ac:dyDescent="0.2">
      <c r="A194" s="5">
        <v>50</v>
      </c>
      <c r="B194" s="5">
        <v>0</v>
      </c>
      <c r="C194" s="5">
        <v>0</v>
      </c>
      <c r="D194" s="5">
        <v>1</v>
      </c>
      <c r="E194" s="5">
        <v>225</v>
      </c>
      <c r="F194" s="5">
        <f>ROUND(Source!AV189,O194)</f>
        <v>174755.83</v>
      </c>
      <c r="G194" s="5" t="s">
        <v>78</v>
      </c>
      <c r="H194" s="5" t="s">
        <v>79</v>
      </c>
      <c r="I194" s="5"/>
      <c r="J194" s="5"/>
      <c r="K194" s="5">
        <v>225</v>
      </c>
      <c r="L194" s="5">
        <v>4</v>
      </c>
      <c r="M194" s="5">
        <v>3</v>
      </c>
      <c r="N194" s="5" t="s">
        <v>3</v>
      </c>
      <c r="O194" s="5">
        <v>2</v>
      </c>
      <c r="P194" s="5">
        <f>ROUND(Source!EN189,O194)</f>
        <v>756749.89</v>
      </c>
      <c r="Q194" s="5"/>
      <c r="R194" s="5"/>
      <c r="S194" s="5"/>
      <c r="T194" s="5"/>
      <c r="U194" s="5"/>
      <c r="V194" s="5"/>
      <c r="W194" s="5">
        <v>174755.83</v>
      </c>
      <c r="X194" s="5">
        <v>1</v>
      </c>
      <c r="Y194" s="5">
        <v>174755.83</v>
      </c>
      <c r="Z194" s="5">
        <v>756749.89</v>
      </c>
      <c r="AA194" s="5">
        <v>1</v>
      </c>
      <c r="AB194" s="5">
        <v>756749.89</v>
      </c>
    </row>
    <row r="195" spans="1:28" x14ac:dyDescent="0.2">
      <c r="A195" s="5">
        <v>50</v>
      </c>
      <c r="B195" s="5">
        <v>0</v>
      </c>
      <c r="C195" s="5">
        <v>0</v>
      </c>
      <c r="D195" s="5">
        <v>1</v>
      </c>
      <c r="E195" s="5">
        <v>226</v>
      </c>
      <c r="F195" s="5">
        <f>ROUND(Source!AW189,O195)</f>
        <v>174755.83</v>
      </c>
      <c r="G195" s="5" t="s">
        <v>80</v>
      </c>
      <c r="H195" s="5" t="s">
        <v>81</v>
      </c>
      <c r="I195" s="5"/>
      <c r="J195" s="5"/>
      <c r="K195" s="5">
        <v>226</v>
      </c>
      <c r="L195" s="5">
        <v>5</v>
      </c>
      <c r="M195" s="5">
        <v>3</v>
      </c>
      <c r="N195" s="5" t="s">
        <v>3</v>
      </c>
      <c r="O195" s="5">
        <v>2</v>
      </c>
      <c r="P195" s="5">
        <f>ROUND(Source!EO189,O195)</f>
        <v>756749.89</v>
      </c>
      <c r="Q195" s="5"/>
      <c r="R195" s="5"/>
      <c r="S195" s="5"/>
      <c r="T195" s="5"/>
      <c r="U195" s="5"/>
      <c r="V195" s="5"/>
      <c r="W195" s="5">
        <v>174755.83</v>
      </c>
      <c r="X195" s="5">
        <v>1</v>
      </c>
      <c r="Y195" s="5">
        <v>174755.83</v>
      </c>
      <c r="Z195" s="5">
        <v>756749.89</v>
      </c>
      <c r="AA195" s="5">
        <v>1</v>
      </c>
      <c r="AB195" s="5">
        <v>756749.89</v>
      </c>
    </row>
    <row r="196" spans="1:28" x14ac:dyDescent="0.2">
      <c r="A196" s="5">
        <v>50</v>
      </c>
      <c r="B196" s="5">
        <v>0</v>
      </c>
      <c r="C196" s="5">
        <v>0</v>
      </c>
      <c r="D196" s="5">
        <v>1</v>
      </c>
      <c r="E196" s="5">
        <v>227</v>
      </c>
      <c r="F196" s="5">
        <f>ROUND(Source!AX189,O196)</f>
        <v>0</v>
      </c>
      <c r="G196" s="5" t="s">
        <v>82</v>
      </c>
      <c r="H196" s="5" t="s">
        <v>83</v>
      </c>
      <c r="I196" s="5"/>
      <c r="J196" s="5"/>
      <c r="K196" s="5">
        <v>227</v>
      </c>
      <c r="L196" s="5">
        <v>6</v>
      </c>
      <c r="M196" s="5">
        <v>3</v>
      </c>
      <c r="N196" s="5" t="s">
        <v>3</v>
      </c>
      <c r="O196" s="5">
        <v>2</v>
      </c>
      <c r="P196" s="5">
        <f>ROUND(Source!EP189,O196)</f>
        <v>0</v>
      </c>
      <c r="Q196" s="5"/>
      <c r="R196" s="5"/>
      <c r="S196" s="5"/>
      <c r="T196" s="5"/>
      <c r="U196" s="5"/>
      <c r="V196" s="5"/>
      <c r="W196" s="5">
        <v>0</v>
      </c>
      <c r="X196" s="5">
        <v>1</v>
      </c>
      <c r="Y196" s="5">
        <v>0</v>
      </c>
      <c r="Z196" s="5">
        <v>0</v>
      </c>
      <c r="AA196" s="5">
        <v>1</v>
      </c>
      <c r="AB196" s="5">
        <v>0</v>
      </c>
    </row>
    <row r="197" spans="1:28" x14ac:dyDescent="0.2">
      <c r="A197" s="5">
        <v>50</v>
      </c>
      <c r="B197" s="5">
        <v>0</v>
      </c>
      <c r="C197" s="5">
        <v>0</v>
      </c>
      <c r="D197" s="5">
        <v>1</v>
      </c>
      <c r="E197" s="5">
        <v>228</v>
      </c>
      <c r="F197" s="5">
        <f>ROUND(Source!AY189,O197)</f>
        <v>174755.83</v>
      </c>
      <c r="G197" s="5" t="s">
        <v>84</v>
      </c>
      <c r="H197" s="5" t="s">
        <v>85</v>
      </c>
      <c r="I197" s="5"/>
      <c r="J197" s="5"/>
      <c r="K197" s="5">
        <v>228</v>
      </c>
      <c r="L197" s="5">
        <v>7</v>
      </c>
      <c r="M197" s="5">
        <v>3</v>
      </c>
      <c r="N197" s="5" t="s">
        <v>3</v>
      </c>
      <c r="O197" s="5">
        <v>2</v>
      </c>
      <c r="P197" s="5">
        <f>ROUND(Source!EQ189,O197)</f>
        <v>756749.89</v>
      </c>
      <c r="Q197" s="5"/>
      <c r="R197" s="5"/>
      <c r="S197" s="5"/>
      <c r="T197" s="5"/>
      <c r="U197" s="5"/>
      <c r="V197" s="5"/>
      <c r="W197" s="5">
        <v>174755.83</v>
      </c>
      <c r="X197" s="5">
        <v>1</v>
      </c>
      <c r="Y197" s="5">
        <v>174755.83</v>
      </c>
      <c r="Z197" s="5">
        <v>756749.89</v>
      </c>
      <c r="AA197" s="5">
        <v>1</v>
      </c>
      <c r="AB197" s="5">
        <v>756749.89</v>
      </c>
    </row>
    <row r="198" spans="1:28" x14ac:dyDescent="0.2">
      <c r="A198" s="5">
        <v>50</v>
      </c>
      <c r="B198" s="5">
        <v>0</v>
      </c>
      <c r="C198" s="5">
        <v>0</v>
      </c>
      <c r="D198" s="5">
        <v>1</v>
      </c>
      <c r="E198" s="5">
        <v>216</v>
      </c>
      <c r="F198" s="5">
        <f>ROUND(Source!AP189,O198)</f>
        <v>0</v>
      </c>
      <c r="G198" s="5" t="s">
        <v>86</v>
      </c>
      <c r="H198" s="5" t="s">
        <v>87</v>
      </c>
      <c r="I198" s="5"/>
      <c r="J198" s="5"/>
      <c r="K198" s="5">
        <v>216</v>
      </c>
      <c r="L198" s="5">
        <v>8</v>
      </c>
      <c r="M198" s="5">
        <v>3</v>
      </c>
      <c r="N198" s="5" t="s">
        <v>3</v>
      </c>
      <c r="O198" s="5">
        <v>2</v>
      </c>
      <c r="P198" s="5">
        <f>ROUND(Source!EH189,O198)</f>
        <v>0</v>
      </c>
      <c r="Q198" s="5"/>
      <c r="R198" s="5"/>
      <c r="S198" s="5"/>
      <c r="T198" s="5"/>
      <c r="U198" s="5"/>
      <c r="V198" s="5"/>
      <c r="W198" s="5">
        <v>0</v>
      </c>
      <c r="X198" s="5">
        <v>1</v>
      </c>
      <c r="Y198" s="5">
        <v>0</v>
      </c>
      <c r="Z198" s="5">
        <v>0</v>
      </c>
      <c r="AA198" s="5">
        <v>1</v>
      </c>
      <c r="AB198" s="5">
        <v>0</v>
      </c>
    </row>
    <row r="199" spans="1:28" x14ac:dyDescent="0.2">
      <c r="A199" s="5">
        <v>50</v>
      </c>
      <c r="B199" s="5">
        <v>0</v>
      </c>
      <c r="C199" s="5">
        <v>0</v>
      </c>
      <c r="D199" s="5">
        <v>1</v>
      </c>
      <c r="E199" s="5">
        <v>223</v>
      </c>
      <c r="F199" s="5">
        <f>ROUND(Source!AQ189,O199)</f>
        <v>0</v>
      </c>
      <c r="G199" s="5" t="s">
        <v>88</v>
      </c>
      <c r="H199" s="5" t="s">
        <v>89</v>
      </c>
      <c r="I199" s="5"/>
      <c r="J199" s="5"/>
      <c r="K199" s="5">
        <v>223</v>
      </c>
      <c r="L199" s="5">
        <v>9</v>
      </c>
      <c r="M199" s="5">
        <v>3</v>
      </c>
      <c r="N199" s="5" t="s">
        <v>3</v>
      </c>
      <c r="O199" s="5">
        <v>2</v>
      </c>
      <c r="P199" s="5">
        <f>ROUND(Source!EI189,O199)</f>
        <v>0</v>
      </c>
      <c r="Q199" s="5"/>
      <c r="R199" s="5"/>
      <c r="S199" s="5"/>
      <c r="T199" s="5"/>
      <c r="U199" s="5"/>
      <c r="V199" s="5"/>
      <c r="W199" s="5">
        <v>0</v>
      </c>
      <c r="X199" s="5">
        <v>1</v>
      </c>
      <c r="Y199" s="5">
        <v>0</v>
      </c>
      <c r="Z199" s="5">
        <v>0</v>
      </c>
      <c r="AA199" s="5">
        <v>1</v>
      </c>
      <c r="AB199" s="5">
        <v>0</v>
      </c>
    </row>
    <row r="200" spans="1:28" x14ac:dyDescent="0.2">
      <c r="A200" s="5">
        <v>50</v>
      </c>
      <c r="B200" s="5">
        <v>0</v>
      </c>
      <c r="C200" s="5">
        <v>0</v>
      </c>
      <c r="D200" s="5">
        <v>1</v>
      </c>
      <c r="E200" s="5">
        <v>229</v>
      </c>
      <c r="F200" s="5">
        <f>ROUND(Source!AZ189,O200)</f>
        <v>0</v>
      </c>
      <c r="G200" s="5" t="s">
        <v>90</v>
      </c>
      <c r="H200" s="5" t="s">
        <v>91</v>
      </c>
      <c r="I200" s="5"/>
      <c r="J200" s="5"/>
      <c r="K200" s="5">
        <v>229</v>
      </c>
      <c r="L200" s="5">
        <v>10</v>
      </c>
      <c r="M200" s="5">
        <v>3</v>
      </c>
      <c r="N200" s="5" t="s">
        <v>3</v>
      </c>
      <c r="O200" s="5">
        <v>2</v>
      </c>
      <c r="P200" s="5">
        <f>ROUND(Source!ER189,O200)</f>
        <v>0</v>
      </c>
      <c r="Q200" s="5"/>
      <c r="R200" s="5"/>
      <c r="S200" s="5"/>
      <c r="T200" s="5"/>
      <c r="U200" s="5"/>
      <c r="V200" s="5"/>
      <c r="W200" s="5">
        <v>0</v>
      </c>
      <c r="X200" s="5">
        <v>1</v>
      </c>
      <c r="Y200" s="5">
        <v>0</v>
      </c>
      <c r="Z200" s="5">
        <v>0</v>
      </c>
      <c r="AA200" s="5">
        <v>1</v>
      </c>
      <c r="AB200" s="5">
        <v>0</v>
      </c>
    </row>
    <row r="201" spans="1:28" x14ac:dyDescent="0.2">
      <c r="A201" s="5">
        <v>50</v>
      </c>
      <c r="B201" s="5">
        <v>0</v>
      </c>
      <c r="C201" s="5">
        <v>0</v>
      </c>
      <c r="D201" s="5">
        <v>1</v>
      </c>
      <c r="E201" s="5">
        <v>203</v>
      </c>
      <c r="F201" s="5">
        <f>ROUND(Source!Q189,O201)</f>
        <v>1597.87</v>
      </c>
      <c r="G201" s="5" t="s">
        <v>92</v>
      </c>
      <c r="H201" s="5" t="s">
        <v>93</v>
      </c>
      <c r="I201" s="5"/>
      <c r="J201" s="5"/>
      <c r="K201" s="5">
        <v>203</v>
      </c>
      <c r="L201" s="5">
        <v>11</v>
      </c>
      <c r="M201" s="5">
        <v>3</v>
      </c>
      <c r="N201" s="5" t="s">
        <v>3</v>
      </c>
      <c r="O201" s="5">
        <v>2</v>
      </c>
      <c r="P201" s="5">
        <f>ROUND(Source!DI189,O201)</f>
        <v>35805.69</v>
      </c>
      <c r="Q201" s="5"/>
      <c r="R201" s="5"/>
      <c r="S201" s="5"/>
      <c r="T201" s="5"/>
      <c r="U201" s="5"/>
      <c r="V201" s="5"/>
      <c r="W201" s="5">
        <v>1597.87</v>
      </c>
      <c r="X201" s="5">
        <v>1</v>
      </c>
      <c r="Y201" s="5">
        <v>1597.87</v>
      </c>
      <c r="Z201" s="5">
        <v>35805.69</v>
      </c>
      <c r="AA201" s="5">
        <v>1</v>
      </c>
      <c r="AB201" s="5">
        <v>35805.69</v>
      </c>
    </row>
    <row r="202" spans="1:28" x14ac:dyDescent="0.2">
      <c r="A202" s="5">
        <v>50</v>
      </c>
      <c r="B202" s="5">
        <v>0</v>
      </c>
      <c r="C202" s="5">
        <v>0</v>
      </c>
      <c r="D202" s="5">
        <v>1</v>
      </c>
      <c r="E202" s="5">
        <v>231</v>
      </c>
      <c r="F202" s="5">
        <f>ROUND(Source!BB189,O202)</f>
        <v>0</v>
      </c>
      <c r="G202" s="5" t="s">
        <v>94</v>
      </c>
      <c r="H202" s="5" t="s">
        <v>95</v>
      </c>
      <c r="I202" s="5"/>
      <c r="J202" s="5"/>
      <c r="K202" s="5">
        <v>231</v>
      </c>
      <c r="L202" s="5">
        <v>12</v>
      </c>
      <c r="M202" s="5">
        <v>3</v>
      </c>
      <c r="N202" s="5" t="s">
        <v>3</v>
      </c>
      <c r="O202" s="5">
        <v>2</v>
      </c>
      <c r="P202" s="5">
        <f>ROUND(Source!ET189,O202)</f>
        <v>0</v>
      </c>
      <c r="Q202" s="5"/>
      <c r="R202" s="5"/>
      <c r="S202" s="5"/>
      <c r="T202" s="5"/>
      <c r="U202" s="5"/>
      <c r="V202" s="5"/>
      <c r="W202" s="5">
        <v>0</v>
      </c>
      <c r="X202" s="5">
        <v>1</v>
      </c>
      <c r="Y202" s="5">
        <v>0</v>
      </c>
      <c r="Z202" s="5">
        <v>0</v>
      </c>
      <c r="AA202" s="5">
        <v>1</v>
      </c>
      <c r="AB202" s="5">
        <v>0</v>
      </c>
    </row>
    <row r="203" spans="1:28" x14ac:dyDescent="0.2">
      <c r="A203" s="5">
        <v>50</v>
      </c>
      <c r="B203" s="5">
        <v>0</v>
      </c>
      <c r="C203" s="5">
        <v>0</v>
      </c>
      <c r="D203" s="5">
        <v>1</v>
      </c>
      <c r="E203" s="5">
        <v>204</v>
      </c>
      <c r="F203" s="5">
        <f>ROUND(Source!R189,O203)</f>
        <v>112.62</v>
      </c>
      <c r="G203" s="5" t="s">
        <v>96</v>
      </c>
      <c r="H203" s="5" t="s">
        <v>97</v>
      </c>
      <c r="I203" s="5"/>
      <c r="J203" s="5"/>
      <c r="K203" s="5">
        <v>204</v>
      </c>
      <c r="L203" s="5">
        <v>13</v>
      </c>
      <c r="M203" s="5">
        <v>3</v>
      </c>
      <c r="N203" s="5" t="s">
        <v>3</v>
      </c>
      <c r="O203" s="5">
        <v>2</v>
      </c>
      <c r="P203" s="5">
        <f>ROUND(Source!DJ189,O203)</f>
        <v>3886.52</v>
      </c>
      <c r="Q203" s="5"/>
      <c r="R203" s="5"/>
      <c r="S203" s="5"/>
      <c r="T203" s="5"/>
      <c r="U203" s="5"/>
      <c r="V203" s="5"/>
      <c r="W203" s="5">
        <v>112.62</v>
      </c>
      <c r="X203" s="5">
        <v>1</v>
      </c>
      <c r="Y203" s="5">
        <v>112.62</v>
      </c>
      <c r="Z203" s="5">
        <v>3886.52</v>
      </c>
      <c r="AA203" s="5">
        <v>1</v>
      </c>
      <c r="AB203" s="5">
        <v>3886.52</v>
      </c>
    </row>
    <row r="204" spans="1:28" x14ac:dyDescent="0.2">
      <c r="A204" s="5">
        <v>50</v>
      </c>
      <c r="B204" s="5">
        <v>0</v>
      </c>
      <c r="C204" s="5">
        <v>0</v>
      </c>
      <c r="D204" s="5">
        <v>1</v>
      </c>
      <c r="E204" s="5">
        <v>205</v>
      </c>
      <c r="F204" s="5">
        <f>ROUND(Source!S189,O204)</f>
        <v>21991.55</v>
      </c>
      <c r="G204" s="5" t="s">
        <v>98</v>
      </c>
      <c r="H204" s="5" t="s">
        <v>99</v>
      </c>
      <c r="I204" s="5"/>
      <c r="J204" s="5"/>
      <c r="K204" s="5">
        <v>205</v>
      </c>
      <c r="L204" s="5">
        <v>14</v>
      </c>
      <c r="M204" s="5">
        <v>3</v>
      </c>
      <c r="N204" s="5" t="s">
        <v>3</v>
      </c>
      <c r="O204" s="5">
        <v>2</v>
      </c>
      <c r="P204" s="5">
        <f>ROUND(Source!DK189,O204)</f>
        <v>758928.38</v>
      </c>
      <c r="Q204" s="5"/>
      <c r="R204" s="5"/>
      <c r="S204" s="5"/>
      <c r="T204" s="5"/>
      <c r="U204" s="5"/>
      <c r="V204" s="5"/>
      <c r="W204" s="5">
        <v>21991.55</v>
      </c>
      <c r="X204" s="5">
        <v>1</v>
      </c>
      <c r="Y204" s="5">
        <v>21991.55</v>
      </c>
      <c r="Z204" s="5">
        <v>758928.38</v>
      </c>
      <c r="AA204" s="5">
        <v>1</v>
      </c>
      <c r="AB204" s="5">
        <v>758928.38</v>
      </c>
    </row>
    <row r="205" spans="1:28" x14ac:dyDescent="0.2">
      <c r="A205" s="5">
        <v>50</v>
      </c>
      <c r="B205" s="5">
        <v>0</v>
      </c>
      <c r="C205" s="5">
        <v>0</v>
      </c>
      <c r="D205" s="5">
        <v>1</v>
      </c>
      <c r="E205" s="5">
        <v>232</v>
      </c>
      <c r="F205" s="5">
        <f>ROUND(Source!BC189,O205)</f>
        <v>0</v>
      </c>
      <c r="G205" s="5" t="s">
        <v>100</v>
      </c>
      <c r="H205" s="5" t="s">
        <v>101</v>
      </c>
      <c r="I205" s="5"/>
      <c r="J205" s="5"/>
      <c r="K205" s="5">
        <v>232</v>
      </c>
      <c r="L205" s="5">
        <v>15</v>
      </c>
      <c r="M205" s="5">
        <v>3</v>
      </c>
      <c r="N205" s="5" t="s">
        <v>3</v>
      </c>
      <c r="O205" s="5">
        <v>2</v>
      </c>
      <c r="P205" s="5">
        <f>ROUND(Source!EU189,O205)</f>
        <v>0</v>
      </c>
      <c r="Q205" s="5"/>
      <c r="R205" s="5"/>
      <c r="S205" s="5"/>
      <c r="T205" s="5"/>
      <c r="U205" s="5"/>
      <c r="V205" s="5"/>
      <c r="W205" s="5">
        <v>0</v>
      </c>
      <c r="X205" s="5">
        <v>1</v>
      </c>
      <c r="Y205" s="5">
        <v>0</v>
      </c>
      <c r="Z205" s="5">
        <v>0</v>
      </c>
      <c r="AA205" s="5">
        <v>1</v>
      </c>
      <c r="AB205" s="5">
        <v>0</v>
      </c>
    </row>
    <row r="206" spans="1:28" x14ac:dyDescent="0.2">
      <c r="A206" s="5">
        <v>50</v>
      </c>
      <c r="B206" s="5">
        <v>0</v>
      </c>
      <c r="C206" s="5">
        <v>0</v>
      </c>
      <c r="D206" s="5">
        <v>1</v>
      </c>
      <c r="E206" s="5">
        <v>214</v>
      </c>
      <c r="F206" s="5">
        <f>ROUND(Source!AS189,O206)</f>
        <v>233465.8</v>
      </c>
      <c r="G206" s="5" t="s">
        <v>102</v>
      </c>
      <c r="H206" s="5" t="s">
        <v>103</v>
      </c>
      <c r="I206" s="5"/>
      <c r="J206" s="5"/>
      <c r="K206" s="5">
        <v>214</v>
      </c>
      <c r="L206" s="5">
        <v>16</v>
      </c>
      <c r="M206" s="5">
        <v>3</v>
      </c>
      <c r="N206" s="5" t="s">
        <v>3</v>
      </c>
      <c r="O206" s="5">
        <v>2</v>
      </c>
      <c r="P206" s="5">
        <f>ROUND(Source!EK189,O206)</f>
        <v>2468099.7599999998</v>
      </c>
      <c r="Q206" s="5"/>
      <c r="R206" s="5"/>
      <c r="S206" s="5"/>
      <c r="T206" s="5"/>
      <c r="U206" s="5"/>
      <c r="V206" s="5"/>
      <c r="W206" s="5">
        <v>233465.8</v>
      </c>
      <c r="X206" s="5">
        <v>1</v>
      </c>
      <c r="Y206" s="5">
        <v>233465.8</v>
      </c>
      <c r="Z206" s="5">
        <v>2468099.7599999998</v>
      </c>
      <c r="AA206" s="5">
        <v>1</v>
      </c>
      <c r="AB206" s="5">
        <v>2468099.7599999998</v>
      </c>
    </row>
    <row r="207" spans="1:28" x14ac:dyDescent="0.2">
      <c r="A207" s="5">
        <v>50</v>
      </c>
      <c r="B207" s="5">
        <v>0</v>
      </c>
      <c r="C207" s="5">
        <v>0</v>
      </c>
      <c r="D207" s="5">
        <v>1</v>
      </c>
      <c r="E207" s="5">
        <v>215</v>
      </c>
      <c r="F207" s="5">
        <f>ROUND(Source!AT189,O207)</f>
        <v>0</v>
      </c>
      <c r="G207" s="5" t="s">
        <v>104</v>
      </c>
      <c r="H207" s="5" t="s">
        <v>105</v>
      </c>
      <c r="I207" s="5"/>
      <c r="J207" s="5"/>
      <c r="K207" s="5">
        <v>215</v>
      </c>
      <c r="L207" s="5">
        <v>17</v>
      </c>
      <c r="M207" s="5">
        <v>3</v>
      </c>
      <c r="N207" s="5" t="s">
        <v>3</v>
      </c>
      <c r="O207" s="5">
        <v>2</v>
      </c>
      <c r="P207" s="5">
        <f>ROUND(Source!EL189,O207)</f>
        <v>0</v>
      </c>
      <c r="Q207" s="5"/>
      <c r="R207" s="5"/>
      <c r="S207" s="5"/>
      <c r="T207" s="5"/>
      <c r="U207" s="5"/>
      <c r="V207" s="5"/>
      <c r="W207" s="5">
        <v>0</v>
      </c>
      <c r="X207" s="5">
        <v>1</v>
      </c>
      <c r="Y207" s="5">
        <v>0</v>
      </c>
      <c r="Z207" s="5">
        <v>0</v>
      </c>
      <c r="AA207" s="5">
        <v>1</v>
      </c>
      <c r="AB207" s="5">
        <v>0</v>
      </c>
    </row>
    <row r="208" spans="1:28" x14ac:dyDescent="0.2">
      <c r="A208" s="5">
        <v>50</v>
      </c>
      <c r="B208" s="5">
        <v>0</v>
      </c>
      <c r="C208" s="5">
        <v>0</v>
      </c>
      <c r="D208" s="5">
        <v>1</v>
      </c>
      <c r="E208" s="5">
        <v>217</v>
      </c>
      <c r="F208" s="5">
        <f>ROUND(Source!AU189,O208)</f>
        <v>944.54</v>
      </c>
      <c r="G208" s="5" t="s">
        <v>106</v>
      </c>
      <c r="H208" s="5" t="s">
        <v>107</v>
      </c>
      <c r="I208" s="5"/>
      <c r="J208" s="5"/>
      <c r="K208" s="5">
        <v>217</v>
      </c>
      <c r="L208" s="5">
        <v>18</v>
      </c>
      <c r="M208" s="5">
        <v>3</v>
      </c>
      <c r="N208" s="5" t="s">
        <v>3</v>
      </c>
      <c r="O208" s="5">
        <v>2</v>
      </c>
      <c r="P208" s="5">
        <f>ROUND(Source!EM189,O208)</f>
        <v>26970.59</v>
      </c>
      <c r="Q208" s="5"/>
      <c r="R208" s="5"/>
      <c r="S208" s="5"/>
      <c r="T208" s="5"/>
      <c r="U208" s="5"/>
      <c r="V208" s="5"/>
      <c r="W208" s="5">
        <v>944.54</v>
      </c>
      <c r="X208" s="5">
        <v>1</v>
      </c>
      <c r="Y208" s="5">
        <v>944.54</v>
      </c>
      <c r="Z208" s="5">
        <v>26970.59</v>
      </c>
      <c r="AA208" s="5">
        <v>1</v>
      </c>
      <c r="AB208" s="5">
        <v>26970.59</v>
      </c>
    </row>
    <row r="209" spans="1:206" x14ac:dyDescent="0.2">
      <c r="A209" s="5">
        <v>50</v>
      </c>
      <c r="B209" s="5">
        <v>0</v>
      </c>
      <c r="C209" s="5">
        <v>0</v>
      </c>
      <c r="D209" s="5">
        <v>1</v>
      </c>
      <c r="E209" s="5">
        <v>230</v>
      </c>
      <c r="F209" s="5">
        <f>ROUND(Source!BA189,O209)</f>
        <v>0</v>
      </c>
      <c r="G209" s="5" t="s">
        <v>108</v>
      </c>
      <c r="H209" s="5" t="s">
        <v>109</v>
      </c>
      <c r="I209" s="5"/>
      <c r="J209" s="5"/>
      <c r="K209" s="5">
        <v>230</v>
      </c>
      <c r="L209" s="5">
        <v>19</v>
      </c>
      <c r="M209" s="5">
        <v>3</v>
      </c>
      <c r="N209" s="5" t="s">
        <v>3</v>
      </c>
      <c r="O209" s="5">
        <v>2</v>
      </c>
      <c r="P209" s="5">
        <f>ROUND(Source!ES189,O209)</f>
        <v>0</v>
      </c>
      <c r="Q209" s="5"/>
      <c r="R209" s="5"/>
      <c r="S209" s="5"/>
      <c r="T209" s="5"/>
      <c r="U209" s="5"/>
      <c r="V209" s="5"/>
      <c r="W209" s="5">
        <v>0</v>
      </c>
      <c r="X209" s="5">
        <v>1</v>
      </c>
      <c r="Y209" s="5">
        <v>0</v>
      </c>
      <c r="Z209" s="5">
        <v>0</v>
      </c>
      <c r="AA209" s="5">
        <v>1</v>
      </c>
      <c r="AB209" s="5">
        <v>0</v>
      </c>
    </row>
    <row r="210" spans="1:206" x14ac:dyDescent="0.2">
      <c r="A210" s="5">
        <v>50</v>
      </c>
      <c r="B210" s="5">
        <v>0</v>
      </c>
      <c r="C210" s="5">
        <v>0</v>
      </c>
      <c r="D210" s="5">
        <v>1</v>
      </c>
      <c r="E210" s="5">
        <v>206</v>
      </c>
      <c r="F210" s="5">
        <f>ROUND(Source!T189,O210)</f>
        <v>0</v>
      </c>
      <c r="G210" s="5" t="s">
        <v>110</v>
      </c>
      <c r="H210" s="5" t="s">
        <v>111</v>
      </c>
      <c r="I210" s="5"/>
      <c r="J210" s="5"/>
      <c r="K210" s="5">
        <v>206</v>
      </c>
      <c r="L210" s="5">
        <v>20</v>
      </c>
      <c r="M210" s="5">
        <v>3</v>
      </c>
      <c r="N210" s="5" t="s">
        <v>3</v>
      </c>
      <c r="O210" s="5">
        <v>2</v>
      </c>
      <c r="P210" s="5">
        <f>ROUND(Source!DL189,O210)</f>
        <v>0</v>
      </c>
      <c r="Q210" s="5"/>
      <c r="R210" s="5"/>
      <c r="S210" s="5"/>
      <c r="T210" s="5"/>
      <c r="U210" s="5"/>
      <c r="V210" s="5"/>
      <c r="W210" s="5">
        <v>0</v>
      </c>
      <c r="X210" s="5">
        <v>1</v>
      </c>
      <c r="Y210" s="5">
        <v>0</v>
      </c>
      <c r="Z210" s="5">
        <v>0</v>
      </c>
      <c r="AA210" s="5">
        <v>1</v>
      </c>
      <c r="AB210" s="5">
        <v>0</v>
      </c>
    </row>
    <row r="211" spans="1:206" x14ac:dyDescent="0.2">
      <c r="A211" s="5">
        <v>50</v>
      </c>
      <c r="B211" s="5">
        <v>0</v>
      </c>
      <c r="C211" s="5">
        <v>0</v>
      </c>
      <c r="D211" s="5">
        <v>1</v>
      </c>
      <c r="E211" s="5">
        <v>207</v>
      </c>
      <c r="F211" s="5">
        <f>Source!U189</f>
        <v>1974.9477750000001</v>
      </c>
      <c r="G211" s="5" t="s">
        <v>112</v>
      </c>
      <c r="H211" s="5" t="s">
        <v>113</v>
      </c>
      <c r="I211" s="5"/>
      <c r="J211" s="5"/>
      <c r="K211" s="5">
        <v>207</v>
      </c>
      <c r="L211" s="5">
        <v>21</v>
      </c>
      <c r="M211" s="5">
        <v>3</v>
      </c>
      <c r="N211" s="5" t="s">
        <v>3</v>
      </c>
      <c r="O211" s="5">
        <v>-1</v>
      </c>
      <c r="P211" s="5">
        <f>Source!DM189</f>
        <v>1974.9477750000001</v>
      </c>
      <c r="Q211" s="5"/>
      <c r="R211" s="5"/>
      <c r="S211" s="5"/>
      <c r="T211" s="5"/>
      <c r="U211" s="5"/>
      <c r="V211" s="5"/>
      <c r="W211" s="5">
        <v>1974.9477749999999</v>
      </c>
      <c r="X211" s="5">
        <v>1</v>
      </c>
      <c r="Y211" s="5">
        <v>1974.9477749999999</v>
      </c>
      <c r="Z211" s="5">
        <v>1974.9477749999999</v>
      </c>
      <c r="AA211" s="5">
        <v>1</v>
      </c>
      <c r="AB211" s="5">
        <v>1974.9477749999999</v>
      </c>
    </row>
    <row r="212" spans="1:206" x14ac:dyDescent="0.2">
      <c r="A212" s="5">
        <v>50</v>
      </c>
      <c r="B212" s="5">
        <v>0</v>
      </c>
      <c r="C212" s="5">
        <v>0</v>
      </c>
      <c r="D212" s="5">
        <v>1</v>
      </c>
      <c r="E212" s="5">
        <v>208</v>
      </c>
      <c r="F212" s="5">
        <f>Source!V189</f>
        <v>0</v>
      </c>
      <c r="G212" s="5" t="s">
        <v>114</v>
      </c>
      <c r="H212" s="5" t="s">
        <v>115</v>
      </c>
      <c r="I212" s="5"/>
      <c r="J212" s="5"/>
      <c r="K212" s="5">
        <v>208</v>
      </c>
      <c r="L212" s="5">
        <v>22</v>
      </c>
      <c r="M212" s="5">
        <v>3</v>
      </c>
      <c r="N212" s="5" t="s">
        <v>3</v>
      </c>
      <c r="O212" s="5">
        <v>-1</v>
      </c>
      <c r="P212" s="5">
        <f>Source!DN189</f>
        <v>0</v>
      </c>
      <c r="Q212" s="5"/>
      <c r="R212" s="5"/>
      <c r="S212" s="5"/>
      <c r="T212" s="5"/>
      <c r="U212" s="5"/>
      <c r="V212" s="5"/>
      <c r="W212" s="5">
        <v>0</v>
      </c>
      <c r="X212" s="5">
        <v>1</v>
      </c>
      <c r="Y212" s="5">
        <v>0</v>
      </c>
      <c r="Z212" s="5">
        <v>0</v>
      </c>
      <c r="AA212" s="5">
        <v>1</v>
      </c>
      <c r="AB212" s="5">
        <v>0</v>
      </c>
    </row>
    <row r="213" spans="1:206" x14ac:dyDescent="0.2">
      <c r="A213" s="5">
        <v>50</v>
      </c>
      <c r="B213" s="5">
        <v>0</v>
      </c>
      <c r="C213" s="5">
        <v>0</v>
      </c>
      <c r="D213" s="5">
        <v>1</v>
      </c>
      <c r="E213" s="5">
        <v>209</v>
      </c>
      <c r="F213" s="5">
        <f>ROUND(Source!W189,O213)</f>
        <v>0</v>
      </c>
      <c r="G213" s="5" t="s">
        <v>116</v>
      </c>
      <c r="H213" s="5" t="s">
        <v>117</v>
      </c>
      <c r="I213" s="5"/>
      <c r="J213" s="5"/>
      <c r="K213" s="5">
        <v>209</v>
      </c>
      <c r="L213" s="5">
        <v>23</v>
      </c>
      <c r="M213" s="5">
        <v>3</v>
      </c>
      <c r="N213" s="5" t="s">
        <v>3</v>
      </c>
      <c r="O213" s="5">
        <v>2</v>
      </c>
      <c r="P213" s="5">
        <f>ROUND(Source!DO189,O213)</f>
        <v>0</v>
      </c>
      <c r="Q213" s="5"/>
      <c r="R213" s="5"/>
      <c r="S213" s="5"/>
      <c r="T213" s="5"/>
      <c r="U213" s="5"/>
      <c r="V213" s="5"/>
      <c r="W213" s="5">
        <v>0</v>
      </c>
      <c r="X213" s="5">
        <v>1</v>
      </c>
      <c r="Y213" s="5">
        <v>0</v>
      </c>
      <c r="Z213" s="5">
        <v>0</v>
      </c>
      <c r="AA213" s="5">
        <v>1</v>
      </c>
      <c r="AB213" s="5">
        <v>0</v>
      </c>
    </row>
    <row r="214" spans="1:206" x14ac:dyDescent="0.2">
      <c r="A214" s="5">
        <v>50</v>
      </c>
      <c r="B214" s="5">
        <v>0</v>
      </c>
      <c r="C214" s="5">
        <v>0</v>
      </c>
      <c r="D214" s="5">
        <v>1</v>
      </c>
      <c r="E214" s="5">
        <v>233</v>
      </c>
      <c r="F214" s="5">
        <f>ROUND(Source!BD189,O214)</f>
        <v>0</v>
      </c>
      <c r="G214" s="5" t="s">
        <v>118</v>
      </c>
      <c r="H214" s="5" t="s">
        <v>119</v>
      </c>
      <c r="I214" s="5"/>
      <c r="J214" s="5"/>
      <c r="K214" s="5">
        <v>233</v>
      </c>
      <c r="L214" s="5">
        <v>24</v>
      </c>
      <c r="M214" s="5">
        <v>3</v>
      </c>
      <c r="N214" s="5" t="s">
        <v>3</v>
      </c>
      <c r="O214" s="5">
        <v>2</v>
      </c>
      <c r="P214" s="5">
        <f>ROUND(Source!EV189,O214)</f>
        <v>0</v>
      </c>
      <c r="Q214" s="5"/>
      <c r="R214" s="5"/>
      <c r="S214" s="5"/>
      <c r="T214" s="5"/>
      <c r="U214" s="5"/>
      <c r="V214" s="5"/>
      <c r="W214" s="5">
        <v>0</v>
      </c>
      <c r="X214" s="5">
        <v>1</v>
      </c>
      <c r="Y214" s="5">
        <v>0</v>
      </c>
      <c r="Z214" s="5">
        <v>0</v>
      </c>
      <c r="AA214" s="5">
        <v>1</v>
      </c>
      <c r="AB214" s="5">
        <v>0</v>
      </c>
    </row>
    <row r="215" spans="1:206" x14ac:dyDescent="0.2">
      <c r="A215" s="5">
        <v>50</v>
      </c>
      <c r="B215" s="5">
        <v>0</v>
      </c>
      <c r="C215" s="5">
        <v>0</v>
      </c>
      <c r="D215" s="5">
        <v>1</v>
      </c>
      <c r="E215" s="5">
        <v>210</v>
      </c>
      <c r="F215" s="5">
        <f>ROUND(Source!X189,O215)</f>
        <v>21804.51</v>
      </c>
      <c r="G215" s="5" t="s">
        <v>120</v>
      </c>
      <c r="H215" s="5" t="s">
        <v>121</v>
      </c>
      <c r="I215" s="5"/>
      <c r="J215" s="5"/>
      <c r="K215" s="5">
        <v>210</v>
      </c>
      <c r="L215" s="5">
        <v>25</v>
      </c>
      <c r="M215" s="5">
        <v>3</v>
      </c>
      <c r="N215" s="5" t="s">
        <v>3</v>
      </c>
      <c r="O215" s="5">
        <v>2</v>
      </c>
      <c r="P215" s="5">
        <f>ROUND(Source!DP189,O215)</f>
        <v>626207.30000000005</v>
      </c>
      <c r="Q215" s="5"/>
      <c r="R215" s="5"/>
      <c r="S215" s="5"/>
      <c r="T215" s="5"/>
      <c r="U215" s="5"/>
      <c r="V215" s="5"/>
      <c r="W215" s="5">
        <v>21804.51</v>
      </c>
      <c r="X215" s="5">
        <v>1</v>
      </c>
      <c r="Y215" s="5">
        <v>21804.51</v>
      </c>
      <c r="Z215" s="5">
        <v>626207.30000000005</v>
      </c>
      <c r="AA215" s="5">
        <v>1</v>
      </c>
      <c r="AB215" s="5">
        <v>626207.30000000005</v>
      </c>
    </row>
    <row r="216" spans="1:206" x14ac:dyDescent="0.2">
      <c r="A216" s="5">
        <v>50</v>
      </c>
      <c r="B216" s="5">
        <v>0</v>
      </c>
      <c r="C216" s="5">
        <v>0</v>
      </c>
      <c r="D216" s="5">
        <v>1</v>
      </c>
      <c r="E216" s="5">
        <v>211</v>
      </c>
      <c r="F216" s="5">
        <f>ROUND(Source!Y189,O216)</f>
        <v>14063.49</v>
      </c>
      <c r="G216" s="5" t="s">
        <v>122</v>
      </c>
      <c r="H216" s="5" t="s">
        <v>123</v>
      </c>
      <c r="I216" s="5"/>
      <c r="J216" s="5"/>
      <c r="K216" s="5">
        <v>211</v>
      </c>
      <c r="L216" s="5">
        <v>26</v>
      </c>
      <c r="M216" s="5">
        <v>3</v>
      </c>
      <c r="N216" s="5" t="s">
        <v>3</v>
      </c>
      <c r="O216" s="5">
        <v>2</v>
      </c>
      <c r="P216" s="5">
        <f>ROUND(Source!DQ189,O216)</f>
        <v>311160.65000000002</v>
      </c>
      <c r="Q216" s="5"/>
      <c r="R216" s="5"/>
      <c r="S216" s="5"/>
      <c r="T216" s="5"/>
      <c r="U216" s="5"/>
      <c r="V216" s="5"/>
      <c r="W216" s="5">
        <v>14063.49</v>
      </c>
      <c r="X216" s="5">
        <v>1</v>
      </c>
      <c r="Y216" s="5">
        <v>14063.49</v>
      </c>
      <c r="Z216" s="5">
        <v>311160.65000000002</v>
      </c>
      <c r="AA216" s="5">
        <v>1</v>
      </c>
      <c r="AB216" s="5">
        <v>311160.65000000002</v>
      </c>
    </row>
    <row r="217" spans="1:206" x14ac:dyDescent="0.2">
      <c r="A217" s="5">
        <v>50</v>
      </c>
      <c r="B217" s="5">
        <v>0</v>
      </c>
      <c r="C217" s="5">
        <v>0</v>
      </c>
      <c r="D217" s="5">
        <v>1</v>
      </c>
      <c r="E217" s="5">
        <v>224</v>
      </c>
      <c r="F217" s="5">
        <f>ROUND(Source!AR189,O217)</f>
        <v>234410.34</v>
      </c>
      <c r="G217" s="5" t="s">
        <v>124</v>
      </c>
      <c r="H217" s="5" t="s">
        <v>125</v>
      </c>
      <c r="I217" s="5"/>
      <c r="J217" s="5"/>
      <c r="K217" s="5">
        <v>224</v>
      </c>
      <c r="L217" s="5">
        <v>27</v>
      </c>
      <c r="M217" s="5">
        <v>3</v>
      </c>
      <c r="N217" s="5" t="s">
        <v>3</v>
      </c>
      <c r="O217" s="5">
        <v>2</v>
      </c>
      <c r="P217" s="5">
        <f>ROUND(Source!EJ189,O217)</f>
        <v>2495070.35</v>
      </c>
      <c r="Q217" s="5"/>
      <c r="R217" s="5"/>
      <c r="S217" s="5"/>
      <c r="T217" s="5"/>
      <c r="U217" s="5"/>
      <c r="V217" s="5"/>
      <c r="W217" s="5">
        <v>234410.34</v>
      </c>
      <c r="X217" s="5">
        <v>1</v>
      </c>
      <c r="Y217" s="5">
        <v>234410.34</v>
      </c>
      <c r="Z217" s="5">
        <v>2495070.35</v>
      </c>
      <c r="AA217" s="5">
        <v>1</v>
      </c>
      <c r="AB217" s="5">
        <v>2495070.35</v>
      </c>
    </row>
    <row r="218" spans="1:206" x14ac:dyDescent="0.2">
      <c r="A218" s="5">
        <v>50</v>
      </c>
      <c r="B218" s="5">
        <v>1</v>
      </c>
      <c r="C218" s="5">
        <v>0</v>
      </c>
      <c r="D218" s="5">
        <v>2</v>
      </c>
      <c r="E218" s="5">
        <v>0</v>
      </c>
      <c r="F218" s="5">
        <f>ROUND(F217,O218)</f>
        <v>234410.34</v>
      </c>
      <c r="G218" s="5" t="s">
        <v>228</v>
      </c>
      <c r="H218" s="5" t="s">
        <v>229</v>
      </c>
      <c r="I218" s="5"/>
      <c r="J218" s="5"/>
      <c r="K218" s="5">
        <v>212</v>
      </c>
      <c r="L218" s="5">
        <v>28</v>
      </c>
      <c r="M218" s="5">
        <v>0</v>
      </c>
      <c r="N218" s="5" t="s">
        <v>3</v>
      </c>
      <c r="O218" s="5">
        <v>2</v>
      </c>
      <c r="P218" s="5">
        <f>ROUND(P217,O218)</f>
        <v>2495070.35</v>
      </c>
      <c r="Q218" s="5"/>
      <c r="R218" s="5"/>
      <c r="S218" s="5"/>
      <c r="T218" s="5"/>
      <c r="U218" s="5"/>
      <c r="V218" s="5"/>
      <c r="W218" s="5">
        <v>234410.34</v>
      </c>
      <c r="X218" s="5">
        <v>1</v>
      </c>
      <c r="Y218" s="5">
        <v>234410.34</v>
      </c>
      <c r="Z218" s="5">
        <v>2495070.35</v>
      </c>
      <c r="AA218" s="5">
        <v>1</v>
      </c>
      <c r="AB218" s="5">
        <v>2495070.35</v>
      </c>
    </row>
    <row r="219" spans="1:206" x14ac:dyDescent="0.2">
      <c r="A219" s="5">
        <v>50</v>
      </c>
      <c r="B219" s="5">
        <v>1</v>
      </c>
      <c r="C219" s="5">
        <v>0</v>
      </c>
      <c r="D219" s="5">
        <v>2</v>
      </c>
      <c r="E219" s="5">
        <v>0</v>
      </c>
      <c r="F219" s="5">
        <f>ROUND(F218*0.2,O219)</f>
        <v>46882.07</v>
      </c>
      <c r="G219" s="5" t="s">
        <v>230</v>
      </c>
      <c r="H219" s="5" t="s">
        <v>231</v>
      </c>
      <c r="I219" s="5"/>
      <c r="J219" s="5"/>
      <c r="K219" s="5">
        <v>212</v>
      </c>
      <c r="L219" s="5">
        <v>29</v>
      </c>
      <c r="M219" s="5">
        <v>0</v>
      </c>
      <c r="N219" s="5" t="s">
        <v>3</v>
      </c>
      <c r="O219" s="5">
        <v>2</v>
      </c>
      <c r="P219" s="5">
        <f>ROUND(P218*0.2,O219)</f>
        <v>499014.07</v>
      </c>
      <c r="Q219" s="5"/>
      <c r="R219" s="5"/>
      <c r="S219" s="5"/>
      <c r="T219" s="5"/>
      <c r="U219" s="5"/>
      <c r="V219" s="5"/>
      <c r="W219" s="5">
        <v>46882.07</v>
      </c>
      <c r="X219" s="5">
        <v>1</v>
      </c>
      <c r="Y219" s="5">
        <v>46882.07</v>
      </c>
      <c r="Z219" s="5">
        <v>499014.07</v>
      </c>
      <c r="AA219" s="5">
        <v>1</v>
      </c>
      <c r="AB219" s="5">
        <v>499014.07</v>
      </c>
    </row>
    <row r="220" spans="1:206" x14ac:dyDescent="0.2">
      <c r="A220" s="5">
        <v>50</v>
      </c>
      <c r="B220" s="5">
        <v>1</v>
      </c>
      <c r="C220" s="5">
        <v>0</v>
      </c>
      <c r="D220" s="5">
        <v>2</v>
      </c>
      <c r="E220" s="5">
        <v>213</v>
      </c>
      <c r="F220" s="5">
        <f>ROUND(F218+F219,O220)</f>
        <v>281292.40999999997</v>
      </c>
      <c r="G220" s="5" t="s">
        <v>232</v>
      </c>
      <c r="H220" s="5" t="s">
        <v>124</v>
      </c>
      <c r="I220" s="5"/>
      <c r="J220" s="5"/>
      <c r="K220" s="5">
        <v>212</v>
      </c>
      <c r="L220" s="5">
        <v>30</v>
      </c>
      <c r="M220" s="5">
        <v>0</v>
      </c>
      <c r="N220" s="5" t="s">
        <v>3</v>
      </c>
      <c r="O220" s="5">
        <v>2</v>
      </c>
      <c r="P220" s="5">
        <f>ROUND(P218+P219,O220)</f>
        <v>2994084.42</v>
      </c>
      <c r="Q220" s="5"/>
      <c r="R220" s="5"/>
      <c r="S220" s="5"/>
      <c r="T220" s="5"/>
      <c r="U220" s="5"/>
      <c r="V220" s="5"/>
      <c r="W220" s="5">
        <v>281292.40999999997</v>
      </c>
      <c r="X220" s="5">
        <v>1</v>
      </c>
      <c r="Y220" s="5">
        <v>281292.40999999997</v>
      </c>
      <c r="Z220" s="5">
        <v>2994084.42</v>
      </c>
      <c r="AA220" s="5">
        <v>1</v>
      </c>
      <c r="AB220" s="5">
        <v>2994084.42</v>
      </c>
    </row>
    <row r="222" spans="1:206" x14ac:dyDescent="0.2">
      <c r="A222" s="3">
        <v>51</v>
      </c>
      <c r="B222" s="3">
        <f>B12</f>
        <v>260</v>
      </c>
      <c r="C222" s="3">
        <f>A12</f>
        <v>1</v>
      </c>
      <c r="D222" s="3">
        <f>ROW(A12)</f>
        <v>12</v>
      </c>
      <c r="E222" s="3"/>
      <c r="F222" s="3" t="str">
        <f>IF(F12&lt;&gt;"",F12,"")</f>
        <v>Новый объект_(Копия)</v>
      </c>
      <c r="G222" s="3" t="str">
        <f>IF(G12&lt;&gt;"",G12,"")</f>
        <v>Минитинская, 55 - 2 часть</v>
      </c>
      <c r="H222" s="3">
        <v>0</v>
      </c>
      <c r="I222" s="3"/>
      <c r="J222" s="3"/>
      <c r="K222" s="3"/>
      <c r="L222" s="3"/>
      <c r="M222" s="3"/>
      <c r="N222" s="3"/>
      <c r="O222" s="3">
        <f t="shared" ref="O222:T222" si="183">ROUND(O189,2)</f>
        <v>198345.25</v>
      </c>
      <c r="P222" s="3">
        <f t="shared" si="183"/>
        <v>174755.83</v>
      </c>
      <c r="Q222" s="3">
        <f t="shared" si="183"/>
        <v>1597.87</v>
      </c>
      <c r="R222" s="3">
        <f t="shared" si="183"/>
        <v>112.62</v>
      </c>
      <c r="S222" s="3">
        <f t="shared" si="183"/>
        <v>21991.55</v>
      </c>
      <c r="T222" s="3">
        <f t="shared" si="183"/>
        <v>0</v>
      </c>
      <c r="U222" s="3">
        <f>U189</f>
        <v>1974.9477750000001</v>
      </c>
      <c r="V222" s="3">
        <f>V189</f>
        <v>0</v>
      </c>
      <c r="W222" s="3">
        <f>ROUND(W189,2)</f>
        <v>0</v>
      </c>
      <c r="X222" s="3">
        <f>ROUND(X189,2)</f>
        <v>21804.51</v>
      </c>
      <c r="Y222" s="3">
        <f>ROUND(Y189,2)</f>
        <v>14063.49</v>
      </c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>
        <f t="shared" ref="AO222:BD222" si="184">ROUND(AO189,2)</f>
        <v>0</v>
      </c>
      <c r="AP222" s="3">
        <f t="shared" si="184"/>
        <v>0</v>
      </c>
      <c r="AQ222" s="3">
        <f t="shared" si="184"/>
        <v>0</v>
      </c>
      <c r="AR222" s="3">
        <f t="shared" si="184"/>
        <v>234410.34</v>
      </c>
      <c r="AS222" s="3">
        <f t="shared" si="184"/>
        <v>233465.8</v>
      </c>
      <c r="AT222" s="3">
        <f t="shared" si="184"/>
        <v>0</v>
      </c>
      <c r="AU222" s="3">
        <f t="shared" si="184"/>
        <v>944.54</v>
      </c>
      <c r="AV222" s="3">
        <f t="shared" si="184"/>
        <v>174755.83</v>
      </c>
      <c r="AW222" s="3">
        <f t="shared" si="184"/>
        <v>174755.83</v>
      </c>
      <c r="AX222" s="3">
        <f t="shared" si="184"/>
        <v>0</v>
      </c>
      <c r="AY222" s="3">
        <f t="shared" si="184"/>
        <v>174755.83</v>
      </c>
      <c r="AZ222" s="3">
        <f t="shared" si="184"/>
        <v>0</v>
      </c>
      <c r="BA222" s="3">
        <f t="shared" si="184"/>
        <v>0</v>
      </c>
      <c r="BB222" s="3">
        <f t="shared" si="184"/>
        <v>0</v>
      </c>
      <c r="BC222" s="3">
        <f t="shared" si="184"/>
        <v>0</v>
      </c>
      <c r="BD222" s="3">
        <f t="shared" si="184"/>
        <v>0</v>
      </c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4">
        <f t="shared" ref="DG222:DL222" si="185">ROUND(DG189,2)</f>
        <v>1551483.96</v>
      </c>
      <c r="DH222" s="4">
        <f t="shared" si="185"/>
        <v>756749.89</v>
      </c>
      <c r="DI222" s="4">
        <f t="shared" si="185"/>
        <v>35805.69</v>
      </c>
      <c r="DJ222" s="4">
        <f t="shared" si="185"/>
        <v>3886.52</v>
      </c>
      <c r="DK222" s="4">
        <f t="shared" si="185"/>
        <v>758928.38</v>
      </c>
      <c r="DL222" s="4">
        <f t="shared" si="185"/>
        <v>0</v>
      </c>
      <c r="DM222" s="4">
        <f>DM189</f>
        <v>1974.9477750000001</v>
      </c>
      <c r="DN222" s="4">
        <f>DN189</f>
        <v>0</v>
      </c>
      <c r="DO222" s="4">
        <f>ROUND(DO189,2)</f>
        <v>0</v>
      </c>
      <c r="DP222" s="4">
        <f>ROUND(DP189,2)</f>
        <v>626207.30000000005</v>
      </c>
      <c r="DQ222" s="4">
        <f>ROUND(DQ189,2)</f>
        <v>311160.65000000002</v>
      </c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>
        <f t="shared" ref="EG222:EV222" si="186">ROUND(EG189,2)</f>
        <v>0</v>
      </c>
      <c r="EH222" s="4">
        <f t="shared" si="186"/>
        <v>0</v>
      </c>
      <c r="EI222" s="4">
        <f t="shared" si="186"/>
        <v>0</v>
      </c>
      <c r="EJ222" s="4">
        <f t="shared" si="186"/>
        <v>2495070.35</v>
      </c>
      <c r="EK222" s="4">
        <f t="shared" si="186"/>
        <v>2468099.7599999998</v>
      </c>
      <c r="EL222" s="4">
        <f t="shared" si="186"/>
        <v>0</v>
      </c>
      <c r="EM222" s="4">
        <f t="shared" si="186"/>
        <v>26970.59</v>
      </c>
      <c r="EN222" s="4">
        <f t="shared" si="186"/>
        <v>756749.89</v>
      </c>
      <c r="EO222" s="4">
        <f t="shared" si="186"/>
        <v>756749.89</v>
      </c>
      <c r="EP222" s="4">
        <f t="shared" si="186"/>
        <v>0</v>
      </c>
      <c r="EQ222" s="4">
        <f t="shared" si="186"/>
        <v>756749.89</v>
      </c>
      <c r="ER222" s="4">
        <f t="shared" si="186"/>
        <v>0</v>
      </c>
      <c r="ES222" s="4">
        <f t="shared" si="186"/>
        <v>0</v>
      </c>
      <c r="ET222" s="4">
        <f t="shared" si="186"/>
        <v>0</v>
      </c>
      <c r="EU222" s="4">
        <f t="shared" si="186"/>
        <v>0</v>
      </c>
      <c r="EV222" s="4">
        <f t="shared" si="186"/>
        <v>0</v>
      </c>
      <c r="EW222" s="4"/>
      <c r="EX222" s="4"/>
      <c r="EY222" s="4"/>
      <c r="EZ222" s="4"/>
      <c r="FA222" s="4"/>
      <c r="FB222" s="4"/>
      <c r="FC222" s="4"/>
      <c r="FD222" s="4"/>
      <c r="FE222" s="4"/>
      <c r="FF222" s="4"/>
      <c r="FG222" s="4"/>
      <c r="FH222" s="4"/>
      <c r="FI222" s="4"/>
      <c r="FJ222" s="4"/>
      <c r="FK222" s="4"/>
      <c r="FL222" s="4"/>
      <c r="FM222" s="4"/>
      <c r="FN222" s="4"/>
      <c r="FO222" s="4"/>
      <c r="FP222" s="4"/>
      <c r="FQ222" s="4"/>
      <c r="FR222" s="4"/>
      <c r="FS222" s="4"/>
      <c r="FT222" s="4"/>
      <c r="FU222" s="4"/>
      <c r="FV222" s="4"/>
      <c r="FW222" s="4"/>
      <c r="FX222" s="4"/>
      <c r="FY222" s="4"/>
      <c r="FZ222" s="4"/>
      <c r="GA222" s="4"/>
      <c r="GB222" s="4"/>
      <c r="GC222" s="4"/>
      <c r="GD222" s="4"/>
      <c r="GE222" s="4"/>
      <c r="GF222" s="4"/>
      <c r="GG222" s="4"/>
      <c r="GH222" s="4"/>
      <c r="GI222" s="4"/>
      <c r="GJ222" s="4"/>
      <c r="GK222" s="4"/>
      <c r="GL222" s="4"/>
      <c r="GM222" s="4"/>
      <c r="GN222" s="4"/>
      <c r="GO222" s="4"/>
      <c r="GP222" s="4"/>
      <c r="GQ222" s="4"/>
      <c r="GR222" s="4"/>
      <c r="GS222" s="4"/>
      <c r="GT222" s="4"/>
      <c r="GU222" s="4"/>
      <c r="GV222" s="4"/>
      <c r="GW222" s="4"/>
      <c r="GX222" s="4">
        <v>0</v>
      </c>
    </row>
    <row r="224" spans="1:206" x14ac:dyDescent="0.2">
      <c r="A224" s="5">
        <v>50</v>
      </c>
      <c r="B224" s="5">
        <v>0</v>
      </c>
      <c r="C224" s="5">
        <v>0</v>
      </c>
      <c r="D224" s="5">
        <v>1</v>
      </c>
      <c r="E224" s="5">
        <v>201</v>
      </c>
      <c r="F224" s="5">
        <f>ROUND(Source!O222,O224)</f>
        <v>198345.25</v>
      </c>
      <c r="G224" s="5" t="s">
        <v>72</v>
      </c>
      <c r="H224" s="5" t="s">
        <v>73</v>
      </c>
      <c r="I224" s="5"/>
      <c r="J224" s="5"/>
      <c r="K224" s="5">
        <v>201</v>
      </c>
      <c r="L224" s="5">
        <v>1</v>
      </c>
      <c r="M224" s="5">
        <v>3</v>
      </c>
      <c r="N224" s="5" t="s">
        <v>3</v>
      </c>
      <c r="O224" s="5">
        <v>2</v>
      </c>
      <c r="P224" s="5">
        <f>ROUND(Source!DG222,O224)</f>
        <v>1551483.96</v>
      </c>
      <c r="Q224" s="5"/>
      <c r="R224" s="5"/>
      <c r="S224" s="5"/>
      <c r="T224" s="5"/>
      <c r="U224" s="5"/>
      <c r="V224" s="5"/>
      <c r="W224" s="5">
        <v>198345.25</v>
      </c>
      <c r="X224" s="5">
        <v>1</v>
      </c>
      <c r="Y224" s="5">
        <v>198345.25</v>
      </c>
      <c r="Z224" s="5">
        <v>1551483.96</v>
      </c>
      <c r="AA224" s="5">
        <v>1</v>
      </c>
      <c r="AB224" s="5">
        <v>1551483.96</v>
      </c>
    </row>
    <row r="225" spans="1:28" x14ac:dyDescent="0.2">
      <c r="A225" s="5">
        <v>50</v>
      </c>
      <c r="B225" s="5">
        <v>0</v>
      </c>
      <c r="C225" s="5">
        <v>0</v>
      </c>
      <c r="D225" s="5">
        <v>1</v>
      </c>
      <c r="E225" s="5">
        <v>202</v>
      </c>
      <c r="F225" s="5">
        <f>ROUND(Source!P222,O225)</f>
        <v>174755.83</v>
      </c>
      <c r="G225" s="5" t="s">
        <v>74</v>
      </c>
      <c r="H225" s="5" t="s">
        <v>75</v>
      </c>
      <c r="I225" s="5"/>
      <c r="J225" s="5"/>
      <c r="K225" s="5">
        <v>202</v>
      </c>
      <c r="L225" s="5">
        <v>2</v>
      </c>
      <c r="M225" s="5">
        <v>3</v>
      </c>
      <c r="N225" s="5" t="s">
        <v>3</v>
      </c>
      <c r="O225" s="5">
        <v>2</v>
      </c>
      <c r="P225" s="5">
        <f>ROUND(Source!DH222,O225)</f>
        <v>756749.89</v>
      </c>
      <c r="Q225" s="5"/>
      <c r="R225" s="5"/>
      <c r="S225" s="5"/>
      <c r="T225" s="5"/>
      <c r="U225" s="5"/>
      <c r="V225" s="5"/>
      <c r="W225" s="5">
        <v>174755.83</v>
      </c>
      <c r="X225" s="5">
        <v>1</v>
      </c>
      <c r="Y225" s="5">
        <v>174755.83</v>
      </c>
      <c r="Z225" s="5">
        <v>756749.89</v>
      </c>
      <c r="AA225" s="5">
        <v>1</v>
      </c>
      <c r="AB225" s="5">
        <v>756749.89</v>
      </c>
    </row>
    <row r="226" spans="1:28" x14ac:dyDescent="0.2">
      <c r="A226" s="5">
        <v>50</v>
      </c>
      <c r="B226" s="5">
        <v>0</v>
      </c>
      <c r="C226" s="5">
        <v>0</v>
      </c>
      <c r="D226" s="5">
        <v>1</v>
      </c>
      <c r="E226" s="5">
        <v>222</v>
      </c>
      <c r="F226" s="5">
        <f>ROUND(Source!AO222,O226)</f>
        <v>0</v>
      </c>
      <c r="G226" s="5" t="s">
        <v>76</v>
      </c>
      <c r="H226" s="5" t="s">
        <v>77</v>
      </c>
      <c r="I226" s="5"/>
      <c r="J226" s="5"/>
      <c r="K226" s="5">
        <v>222</v>
      </c>
      <c r="L226" s="5">
        <v>3</v>
      </c>
      <c r="M226" s="5">
        <v>3</v>
      </c>
      <c r="N226" s="5" t="s">
        <v>3</v>
      </c>
      <c r="O226" s="5">
        <v>2</v>
      </c>
      <c r="P226" s="5">
        <f>ROUND(Source!EG222,O226)</f>
        <v>0</v>
      </c>
      <c r="Q226" s="5"/>
      <c r="R226" s="5"/>
      <c r="S226" s="5"/>
      <c r="T226" s="5"/>
      <c r="U226" s="5"/>
      <c r="V226" s="5"/>
      <c r="W226" s="5">
        <v>0</v>
      </c>
      <c r="X226" s="5">
        <v>1</v>
      </c>
      <c r="Y226" s="5">
        <v>0</v>
      </c>
      <c r="Z226" s="5">
        <v>0</v>
      </c>
      <c r="AA226" s="5">
        <v>1</v>
      </c>
      <c r="AB226" s="5">
        <v>0</v>
      </c>
    </row>
    <row r="227" spans="1:28" x14ac:dyDescent="0.2">
      <c r="A227" s="5">
        <v>50</v>
      </c>
      <c r="B227" s="5">
        <v>0</v>
      </c>
      <c r="C227" s="5">
        <v>0</v>
      </c>
      <c r="D227" s="5">
        <v>1</v>
      </c>
      <c r="E227" s="5">
        <v>225</v>
      </c>
      <c r="F227" s="5">
        <f>ROUND(Source!AV222,O227)</f>
        <v>174755.83</v>
      </c>
      <c r="G227" s="5" t="s">
        <v>78</v>
      </c>
      <c r="H227" s="5" t="s">
        <v>79</v>
      </c>
      <c r="I227" s="5"/>
      <c r="J227" s="5"/>
      <c r="K227" s="5">
        <v>225</v>
      </c>
      <c r="L227" s="5">
        <v>4</v>
      </c>
      <c r="M227" s="5">
        <v>3</v>
      </c>
      <c r="N227" s="5" t="s">
        <v>3</v>
      </c>
      <c r="O227" s="5">
        <v>2</v>
      </c>
      <c r="P227" s="5">
        <f>ROUND(Source!EN222,O227)</f>
        <v>756749.89</v>
      </c>
      <c r="Q227" s="5"/>
      <c r="R227" s="5"/>
      <c r="S227" s="5"/>
      <c r="T227" s="5"/>
      <c r="U227" s="5"/>
      <c r="V227" s="5"/>
      <c r="W227" s="5">
        <v>174755.83</v>
      </c>
      <c r="X227" s="5">
        <v>1</v>
      </c>
      <c r="Y227" s="5">
        <v>174755.83</v>
      </c>
      <c r="Z227" s="5">
        <v>756749.89</v>
      </c>
      <c r="AA227" s="5">
        <v>1</v>
      </c>
      <c r="AB227" s="5">
        <v>756749.89</v>
      </c>
    </row>
    <row r="228" spans="1:28" x14ac:dyDescent="0.2">
      <c r="A228" s="5">
        <v>50</v>
      </c>
      <c r="B228" s="5">
        <v>0</v>
      </c>
      <c r="C228" s="5">
        <v>0</v>
      </c>
      <c r="D228" s="5">
        <v>1</v>
      </c>
      <c r="E228" s="5">
        <v>226</v>
      </c>
      <c r="F228" s="5">
        <f>ROUND(Source!AW222,O228)</f>
        <v>174755.83</v>
      </c>
      <c r="G228" s="5" t="s">
        <v>80</v>
      </c>
      <c r="H228" s="5" t="s">
        <v>81</v>
      </c>
      <c r="I228" s="5"/>
      <c r="J228" s="5"/>
      <c r="K228" s="5">
        <v>226</v>
      </c>
      <c r="L228" s="5">
        <v>5</v>
      </c>
      <c r="M228" s="5">
        <v>3</v>
      </c>
      <c r="N228" s="5" t="s">
        <v>3</v>
      </c>
      <c r="O228" s="5">
        <v>2</v>
      </c>
      <c r="P228" s="5">
        <f>ROUND(Source!EO222,O228)</f>
        <v>756749.89</v>
      </c>
      <c r="Q228" s="5"/>
      <c r="R228" s="5"/>
      <c r="S228" s="5"/>
      <c r="T228" s="5"/>
      <c r="U228" s="5"/>
      <c r="V228" s="5"/>
      <c r="W228" s="5">
        <v>174755.83</v>
      </c>
      <c r="X228" s="5">
        <v>1</v>
      </c>
      <c r="Y228" s="5">
        <v>174755.83</v>
      </c>
      <c r="Z228" s="5">
        <v>756749.89</v>
      </c>
      <c r="AA228" s="5">
        <v>1</v>
      </c>
      <c r="AB228" s="5">
        <v>756749.89</v>
      </c>
    </row>
    <row r="229" spans="1:28" x14ac:dyDescent="0.2">
      <c r="A229" s="5">
        <v>50</v>
      </c>
      <c r="B229" s="5">
        <v>0</v>
      </c>
      <c r="C229" s="5">
        <v>0</v>
      </c>
      <c r="D229" s="5">
        <v>1</v>
      </c>
      <c r="E229" s="5">
        <v>227</v>
      </c>
      <c r="F229" s="5">
        <f>ROUND(Source!AX222,O229)</f>
        <v>0</v>
      </c>
      <c r="G229" s="5" t="s">
        <v>82</v>
      </c>
      <c r="H229" s="5" t="s">
        <v>83</v>
      </c>
      <c r="I229" s="5"/>
      <c r="J229" s="5"/>
      <c r="K229" s="5">
        <v>227</v>
      </c>
      <c r="L229" s="5">
        <v>6</v>
      </c>
      <c r="M229" s="5">
        <v>3</v>
      </c>
      <c r="N229" s="5" t="s">
        <v>3</v>
      </c>
      <c r="O229" s="5">
        <v>2</v>
      </c>
      <c r="P229" s="5">
        <f>ROUND(Source!EP222,O229)</f>
        <v>0</v>
      </c>
      <c r="Q229" s="5"/>
      <c r="R229" s="5"/>
      <c r="S229" s="5"/>
      <c r="T229" s="5"/>
      <c r="U229" s="5"/>
      <c r="V229" s="5"/>
      <c r="W229" s="5">
        <v>0</v>
      </c>
      <c r="X229" s="5">
        <v>1</v>
      </c>
      <c r="Y229" s="5">
        <v>0</v>
      </c>
      <c r="Z229" s="5">
        <v>0</v>
      </c>
      <c r="AA229" s="5">
        <v>1</v>
      </c>
      <c r="AB229" s="5">
        <v>0</v>
      </c>
    </row>
    <row r="230" spans="1:28" x14ac:dyDescent="0.2">
      <c r="A230" s="5">
        <v>50</v>
      </c>
      <c r="B230" s="5">
        <v>0</v>
      </c>
      <c r="C230" s="5">
        <v>0</v>
      </c>
      <c r="D230" s="5">
        <v>1</v>
      </c>
      <c r="E230" s="5">
        <v>228</v>
      </c>
      <c r="F230" s="5">
        <f>ROUND(Source!AY222,O230)</f>
        <v>174755.83</v>
      </c>
      <c r="G230" s="5" t="s">
        <v>84</v>
      </c>
      <c r="H230" s="5" t="s">
        <v>85</v>
      </c>
      <c r="I230" s="5"/>
      <c r="J230" s="5"/>
      <c r="K230" s="5">
        <v>228</v>
      </c>
      <c r="L230" s="5">
        <v>7</v>
      </c>
      <c r="M230" s="5">
        <v>3</v>
      </c>
      <c r="N230" s="5" t="s">
        <v>3</v>
      </c>
      <c r="O230" s="5">
        <v>2</v>
      </c>
      <c r="P230" s="5">
        <f>ROUND(Source!EQ222,O230)</f>
        <v>756749.89</v>
      </c>
      <c r="Q230" s="5"/>
      <c r="R230" s="5"/>
      <c r="S230" s="5"/>
      <c r="T230" s="5"/>
      <c r="U230" s="5"/>
      <c r="V230" s="5"/>
      <c r="W230" s="5">
        <v>174755.83</v>
      </c>
      <c r="X230" s="5">
        <v>1</v>
      </c>
      <c r="Y230" s="5">
        <v>174755.83</v>
      </c>
      <c r="Z230" s="5">
        <v>756749.89</v>
      </c>
      <c r="AA230" s="5">
        <v>1</v>
      </c>
      <c r="AB230" s="5">
        <v>756749.89</v>
      </c>
    </row>
    <row r="231" spans="1:28" x14ac:dyDescent="0.2">
      <c r="A231" s="5">
        <v>50</v>
      </c>
      <c r="B231" s="5">
        <v>0</v>
      </c>
      <c r="C231" s="5">
        <v>0</v>
      </c>
      <c r="D231" s="5">
        <v>1</v>
      </c>
      <c r="E231" s="5">
        <v>216</v>
      </c>
      <c r="F231" s="5">
        <f>ROUND(Source!AP222,O231)</f>
        <v>0</v>
      </c>
      <c r="G231" s="5" t="s">
        <v>86</v>
      </c>
      <c r="H231" s="5" t="s">
        <v>87</v>
      </c>
      <c r="I231" s="5"/>
      <c r="J231" s="5"/>
      <c r="K231" s="5">
        <v>216</v>
      </c>
      <c r="L231" s="5">
        <v>8</v>
      </c>
      <c r="M231" s="5">
        <v>3</v>
      </c>
      <c r="N231" s="5" t="s">
        <v>3</v>
      </c>
      <c r="O231" s="5">
        <v>2</v>
      </c>
      <c r="P231" s="5">
        <f>ROUND(Source!EH222,O231)</f>
        <v>0</v>
      </c>
      <c r="Q231" s="5"/>
      <c r="R231" s="5"/>
      <c r="S231" s="5"/>
      <c r="T231" s="5"/>
      <c r="U231" s="5"/>
      <c r="V231" s="5"/>
      <c r="W231" s="5">
        <v>0</v>
      </c>
      <c r="X231" s="5">
        <v>1</v>
      </c>
      <c r="Y231" s="5">
        <v>0</v>
      </c>
      <c r="Z231" s="5">
        <v>0</v>
      </c>
      <c r="AA231" s="5">
        <v>1</v>
      </c>
      <c r="AB231" s="5">
        <v>0</v>
      </c>
    </row>
    <row r="232" spans="1:28" x14ac:dyDescent="0.2">
      <c r="A232" s="5">
        <v>50</v>
      </c>
      <c r="B232" s="5">
        <v>0</v>
      </c>
      <c r="C232" s="5">
        <v>0</v>
      </c>
      <c r="D232" s="5">
        <v>1</v>
      </c>
      <c r="E232" s="5">
        <v>223</v>
      </c>
      <c r="F232" s="5">
        <f>ROUND(Source!AQ222,O232)</f>
        <v>0</v>
      </c>
      <c r="G232" s="5" t="s">
        <v>88</v>
      </c>
      <c r="H232" s="5" t="s">
        <v>89</v>
      </c>
      <c r="I232" s="5"/>
      <c r="J232" s="5"/>
      <c r="K232" s="5">
        <v>223</v>
      </c>
      <c r="L232" s="5">
        <v>9</v>
      </c>
      <c r="M232" s="5">
        <v>3</v>
      </c>
      <c r="N232" s="5" t="s">
        <v>3</v>
      </c>
      <c r="O232" s="5">
        <v>2</v>
      </c>
      <c r="P232" s="5">
        <f>ROUND(Source!EI222,O232)</f>
        <v>0</v>
      </c>
      <c r="Q232" s="5"/>
      <c r="R232" s="5"/>
      <c r="S232" s="5"/>
      <c r="T232" s="5"/>
      <c r="U232" s="5"/>
      <c r="V232" s="5"/>
      <c r="W232" s="5">
        <v>0</v>
      </c>
      <c r="X232" s="5">
        <v>1</v>
      </c>
      <c r="Y232" s="5">
        <v>0</v>
      </c>
      <c r="Z232" s="5">
        <v>0</v>
      </c>
      <c r="AA232" s="5">
        <v>1</v>
      </c>
      <c r="AB232" s="5">
        <v>0</v>
      </c>
    </row>
    <row r="233" spans="1:28" x14ac:dyDescent="0.2">
      <c r="A233" s="5">
        <v>50</v>
      </c>
      <c r="B233" s="5">
        <v>0</v>
      </c>
      <c r="C233" s="5">
        <v>0</v>
      </c>
      <c r="D233" s="5">
        <v>1</v>
      </c>
      <c r="E233" s="5">
        <v>229</v>
      </c>
      <c r="F233" s="5">
        <f>ROUND(Source!AZ222,O233)</f>
        <v>0</v>
      </c>
      <c r="G233" s="5" t="s">
        <v>90</v>
      </c>
      <c r="H233" s="5" t="s">
        <v>91</v>
      </c>
      <c r="I233" s="5"/>
      <c r="J233" s="5"/>
      <c r="K233" s="5">
        <v>229</v>
      </c>
      <c r="L233" s="5">
        <v>10</v>
      </c>
      <c r="M233" s="5">
        <v>3</v>
      </c>
      <c r="N233" s="5" t="s">
        <v>3</v>
      </c>
      <c r="O233" s="5">
        <v>2</v>
      </c>
      <c r="P233" s="5">
        <f>ROUND(Source!ER222,O233)</f>
        <v>0</v>
      </c>
      <c r="Q233" s="5"/>
      <c r="R233" s="5"/>
      <c r="S233" s="5"/>
      <c r="T233" s="5"/>
      <c r="U233" s="5"/>
      <c r="V233" s="5"/>
      <c r="W233" s="5">
        <v>0</v>
      </c>
      <c r="X233" s="5">
        <v>1</v>
      </c>
      <c r="Y233" s="5">
        <v>0</v>
      </c>
      <c r="Z233" s="5">
        <v>0</v>
      </c>
      <c r="AA233" s="5">
        <v>1</v>
      </c>
      <c r="AB233" s="5">
        <v>0</v>
      </c>
    </row>
    <row r="234" spans="1:28" x14ac:dyDescent="0.2">
      <c r="A234" s="5">
        <v>50</v>
      </c>
      <c r="B234" s="5">
        <v>0</v>
      </c>
      <c r="C234" s="5">
        <v>0</v>
      </c>
      <c r="D234" s="5">
        <v>1</v>
      </c>
      <c r="E234" s="5">
        <v>203</v>
      </c>
      <c r="F234" s="5">
        <f>ROUND(Source!Q222,O234)</f>
        <v>1597.87</v>
      </c>
      <c r="G234" s="5" t="s">
        <v>92</v>
      </c>
      <c r="H234" s="5" t="s">
        <v>93</v>
      </c>
      <c r="I234" s="5"/>
      <c r="J234" s="5"/>
      <c r="K234" s="5">
        <v>203</v>
      </c>
      <c r="L234" s="5">
        <v>11</v>
      </c>
      <c r="M234" s="5">
        <v>3</v>
      </c>
      <c r="N234" s="5" t="s">
        <v>3</v>
      </c>
      <c r="O234" s="5">
        <v>2</v>
      </c>
      <c r="P234" s="5">
        <f>ROUND(Source!DI222,O234)</f>
        <v>35805.69</v>
      </c>
      <c r="Q234" s="5"/>
      <c r="R234" s="5"/>
      <c r="S234" s="5"/>
      <c r="T234" s="5"/>
      <c r="U234" s="5"/>
      <c r="V234" s="5"/>
      <c r="W234" s="5">
        <v>1597.87</v>
      </c>
      <c r="X234" s="5">
        <v>1</v>
      </c>
      <c r="Y234" s="5">
        <v>1597.87</v>
      </c>
      <c r="Z234" s="5">
        <v>35805.69</v>
      </c>
      <c r="AA234" s="5">
        <v>1</v>
      </c>
      <c r="AB234" s="5">
        <v>35805.69</v>
      </c>
    </row>
    <row r="235" spans="1:28" x14ac:dyDescent="0.2">
      <c r="A235" s="5">
        <v>50</v>
      </c>
      <c r="B235" s="5">
        <v>0</v>
      </c>
      <c r="C235" s="5">
        <v>0</v>
      </c>
      <c r="D235" s="5">
        <v>1</v>
      </c>
      <c r="E235" s="5">
        <v>231</v>
      </c>
      <c r="F235" s="5">
        <f>ROUND(Source!BB222,O235)</f>
        <v>0</v>
      </c>
      <c r="G235" s="5" t="s">
        <v>94</v>
      </c>
      <c r="H235" s="5" t="s">
        <v>95</v>
      </c>
      <c r="I235" s="5"/>
      <c r="J235" s="5"/>
      <c r="K235" s="5">
        <v>231</v>
      </c>
      <c r="L235" s="5">
        <v>12</v>
      </c>
      <c r="M235" s="5">
        <v>3</v>
      </c>
      <c r="N235" s="5" t="s">
        <v>3</v>
      </c>
      <c r="O235" s="5">
        <v>2</v>
      </c>
      <c r="P235" s="5">
        <f>ROUND(Source!ET222,O235)</f>
        <v>0</v>
      </c>
      <c r="Q235" s="5"/>
      <c r="R235" s="5"/>
      <c r="S235" s="5"/>
      <c r="T235" s="5"/>
      <c r="U235" s="5"/>
      <c r="V235" s="5"/>
      <c r="W235" s="5">
        <v>0</v>
      </c>
      <c r="X235" s="5">
        <v>1</v>
      </c>
      <c r="Y235" s="5">
        <v>0</v>
      </c>
      <c r="Z235" s="5">
        <v>0</v>
      </c>
      <c r="AA235" s="5">
        <v>1</v>
      </c>
      <c r="AB235" s="5">
        <v>0</v>
      </c>
    </row>
    <row r="236" spans="1:28" x14ac:dyDescent="0.2">
      <c r="A236" s="5">
        <v>50</v>
      </c>
      <c r="B236" s="5">
        <v>0</v>
      </c>
      <c r="C236" s="5">
        <v>0</v>
      </c>
      <c r="D236" s="5">
        <v>1</v>
      </c>
      <c r="E236" s="5">
        <v>204</v>
      </c>
      <c r="F236" s="5">
        <f>ROUND(Source!R222,O236)</f>
        <v>112.62</v>
      </c>
      <c r="G236" s="5" t="s">
        <v>96</v>
      </c>
      <c r="H236" s="5" t="s">
        <v>97</v>
      </c>
      <c r="I236" s="5"/>
      <c r="J236" s="5"/>
      <c r="K236" s="5">
        <v>204</v>
      </c>
      <c r="L236" s="5">
        <v>13</v>
      </c>
      <c r="M236" s="5">
        <v>3</v>
      </c>
      <c r="N236" s="5" t="s">
        <v>3</v>
      </c>
      <c r="O236" s="5">
        <v>2</v>
      </c>
      <c r="P236" s="5">
        <f>ROUND(Source!DJ222,O236)</f>
        <v>3886.52</v>
      </c>
      <c r="Q236" s="5"/>
      <c r="R236" s="5"/>
      <c r="S236" s="5"/>
      <c r="T236" s="5"/>
      <c r="U236" s="5"/>
      <c r="V236" s="5"/>
      <c r="W236" s="5">
        <v>112.62</v>
      </c>
      <c r="X236" s="5">
        <v>1</v>
      </c>
      <c r="Y236" s="5">
        <v>112.62</v>
      </c>
      <c r="Z236" s="5">
        <v>3886.52</v>
      </c>
      <c r="AA236" s="5">
        <v>1</v>
      </c>
      <c r="AB236" s="5">
        <v>3886.52</v>
      </c>
    </row>
    <row r="237" spans="1:28" x14ac:dyDescent="0.2">
      <c r="A237" s="5">
        <v>50</v>
      </c>
      <c r="B237" s="5">
        <v>0</v>
      </c>
      <c r="C237" s="5">
        <v>0</v>
      </c>
      <c r="D237" s="5">
        <v>1</v>
      </c>
      <c r="E237" s="5">
        <v>205</v>
      </c>
      <c r="F237" s="5">
        <f>ROUND(Source!S222,O237)</f>
        <v>21991.55</v>
      </c>
      <c r="G237" s="5" t="s">
        <v>98</v>
      </c>
      <c r="H237" s="5" t="s">
        <v>99</v>
      </c>
      <c r="I237" s="5"/>
      <c r="J237" s="5"/>
      <c r="K237" s="5">
        <v>205</v>
      </c>
      <c r="L237" s="5">
        <v>14</v>
      </c>
      <c r="M237" s="5">
        <v>3</v>
      </c>
      <c r="N237" s="5" t="s">
        <v>3</v>
      </c>
      <c r="O237" s="5">
        <v>2</v>
      </c>
      <c r="P237" s="5">
        <f>ROUND(Source!DK222,O237)</f>
        <v>758928.38</v>
      </c>
      <c r="Q237" s="5"/>
      <c r="R237" s="5"/>
      <c r="S237" s="5"/>
      <c r="T237" s="5"/>
      <c r="U237" s="5"/>
      <c r="V237" s="5"/>
      <c r="W237" s="5">
        <v>21991.55</v>
      </c>
      <c r="X237" s="5">
        <v>1</v>
      </c>
      <c r="Y237" s="5">
        <v>21991.55</v>
      </c>
      <c r="Z237" s="5">
        <v>758928.38</v>
      </c>
      <c r="AA237" s="5">
        <v>1</v>
      </c>
      <c r="AB237" s="5">
        <v>758928.38</v>
      </c>
    </row>
    <row r="238" spans="1:28" x14ac:dyDescent="0.2">
      <c r="A238" s="5">
        <v>50</v>
      </c>
      <c r="B238" s="5">
        <v>0</v>
      </c>
      <c r="C238" s="5">
        <v>0</v>
      </c>
      <c r="D238" s="5">
        <v>1</v>
      </c>
      <c r="E238" s="5">
        <v>232</v>
      </c>
      <c r="F238" s="5">
        <f>ROUND(Source!BC222,O238)</f>
        <v>0</v>
      </c>
      <c r="G238" s="5" t="s">
        <v>100</v>
      </c>
      <c r="H238" s="5" t="s">
        <v>101</v>
      </c>
      <c r="I238" s="5"/>
      <c r="J238" s="5"/>
      <c r="K238" s="5">
        <v>232</v>
      </c>
      <c r="L238" s="5">
        <v>15</v>
      </c>
      <c r="M238" s="5">
        <v>3</v>
      </c>
      <c r="N238" s="5" t="s">
        <v>3</v>
      </c>
      <c r="O238" s="5">
        <v>2</v>
      </c>
      <c r="P238" s="5">
        <f>ROUND(Source!EU222,O238)</f>
        <v>0</v>
      </c>
      <c r="Q238" s="5"/>
      <c r="R238" s="5"/>
      <c r="S238" s="5"/>
      <c r="T238" s="5"/>
      <c r="U238" s="5"/>
      <c r="V238" s="5"/>
      <c r="W238" s="5">
        <v>0</v>
      </c>
      <c r="X238" s="5">
        <v>1</v>
      </c>
      <c r="Y238" s="5">
        <v>0</v>
      </c>
      <c r="Z238" s="5">
        <v>0</v>
      </c>
      <c r="AA238" s="5">
        <v>1</v>
      </c>
      <c r="AB238" s="5">
        <v>0</v>
      </c>
    </row>
    <row r="239" spans="1:28" x14ac:dyDescent="0.2">
      <c r="A239" s="5">
        <v>50</v>
      </c>
      <c r="B239" s="5">
        <v>0</v>
      </c>
      <c r="C239" s="5">
        <v>0</v>
      </c>
      <c r="D239" s="5">
        <v>1</v>
      </c>
      <c r="E239" s="5">
        <v>214</v>
      </c>
      <c r="F239" s="5">
        <f>ROUND(Source!AS222,O239)</f>
        <v>233465.8</v>
      </c>
      <c r="G239" s="5" t="s">
        <v>102</v>
      </c>
      <c r="H239" s="5" t="s">
        <v>103</v>
      </c>
      <c r="I239" s="5"/>
      <c r="J239" s="5"/>
      <c r="K239" s="5">
        <v>214</v>
      </c>
      <c r="L239" s="5">
        <v>16</v>
      </c>
      <c r="M239" s="5">
        <v>3</v>
      </c>
      <c r="N239" s="5" t="s">
        <v>3</v>
      </c>
      <c r="O239" s="5">
        <v>2</v>
      </c>
      <c r="P239" s="5">
        <f>ROUND(Source!EK222,O239)</f>
        <v>2468099.7599999998</v>
      </c>
      <c r="Q239" s="5"/>
      <c r="R239" s="5"/>
      <c r="S239" s="5"/>
      <c r="T239" s="5"/>
      <c r="U239" s="5"/>
      <c r="V239" s="5"/>
      <c r="W239" s="5">
        <v>233465.8</v>
      </c>
      <c r="X239" s="5">
        <v>1</v>
      </c>
      <c r="Y239" s="5">
        <v>233465.8</v>
      </c>
      <c r="Z239" s="5">
        <v>2468099.7599999998</v>
      </c>
      <c r="AA239" s="5">
        <v>1</v>
      </c>
      <c r="AB239" s="5">
        <v>2468099.7599999998</v>
      </c>
    </row>
    <row r="240" spans="1:28" x14ac:dyDescent="0.2">
      <c r="A240" s="5">
        <v>50</v>
      </c>
      <c r="B240" s="5">
        <v>0</v>
      </c>
      <c r="C240" s="5">
        <v>0</v>
      </c>
      <c r="D240" s="5">
        <v>1</v>
      </c>
      <c r="E240" s="5">
        <v>215</v>
      </c>
      <c r="F240" s="5">
        <f>ROUND(Source!AT222,O240)</f>
        <v>0</v>
      </c>
      <c r="G240" s="5" t="s">
        <v>104</v>
      </c>
      <c r="H240" s="5" t="s">
        <v>105</v>
      </c>
      <c r="I240" s="5"/>
      <c r="J240" s="5"/>
      <c r="K240" s="5">
        <v>215</v>
      </c>
      <c r="L240" s="5">
        <v>17</v>
      </c>
      <c r="M240" s="5">
        <v>3</v>
      </c>
      <c r="N240" s="5" t="s">
        <v>3</v>
      </c>
      <c r="O240" s="5">
        <v>2</v>
      </c>
      <c r="P240" s="5">
        <f>ROUND(Source!EL222,O240)</f>
        <v>0</v>
      </c>
      <c r="Q240" s="5"/>
      <c r="R240" s="5"/>
      <c r="S240" s="5"/>
      <c r="T240" s="5"/>
      <c r="U240" s="5"/>
      <c r="V240" s="5"/>
      <c r="W240" s="5">
        <v>0</v>
      </c>
      <c r="X240" s="5">
        <v>1</v>
      </c>
      <c r="Y240" s="5">
        <v>0</v>
      </c>
      <c r="Z240" s="5">
        <v>0</v>
      </c>
      <c r="AA240" s="5">
        <v>1</v>
      </c>
      <c r="AB240" s="5">
        <v>0</v>
      </c>
    </row>
    <row r="241" spans="1:28" x14ac:dyDescent="0.2">
      <c r="A241" s="5">
        <v>50</v>
      </c>
      <c r="B241" s="5">
        <v>0</v>
      </c>
      <c r="C241" s="5">
        <v>0</v>
      </c>
      <c r="D241" s="5">
        <v>1</v>
      </c>
      <c r="E241" s="5">
        <v>217</v>
      </c>
      <c r="F241" s="5">
        <f>ROUND(Source!AU222,O241)</f>
        <v>944.54</v>
      </c>
      <c r="G241" s="5" t="s">
        <v>106</v>
      </c>
      <c r="H241" s="5" t="s">
        <v>107</v>
      </c>
      <c r="I241" s="5"/>
      <c r="J241" s="5"/>
      <c r="K241" s="5">
        <v>217</v>
      </c>
      <c r="L241" s="5">
        <v>18</v>
      </c>
      <c r="M241" s="5">
        <v>3</v>
      </c>
      <c r="N241" s="5" t="s">
        <v>3</v>
      </c>
      <c r="O241" s="5">
        <v>2</v>
      </c>
      <c r="P241" s="5">
        <f>ROUND(Source!EM222,O241)</f>
        <v>26970.59</v>
      </c>
      <c r="Q241" s="5"/>
      <c r="R241" s="5"/>
      <c r="S241" s="5"/>
      <c r="T241" s="5"/>
      <c r="U241" s="5"/>
      <c r="V241" s="5"/>
      <c r="W241" s="5">
        <v>944.54</v>
      </c>
      <c r="X241" s="5">
        <v>1</v>
      </c>
      <c r="Y241" s="5">
        <v>944.54</v>
      </c>
      <c r="Z241" s="5">
        <v>26970.59</v>
      </c>
      <c r="AA241" s="5">
        <v>1</v>
      </c>
      <c r="AB241" s="5">
        <v>26970.59</v>
      </c>
    </row>
    <row r="242" spans="1:28" x14ac:dyDescent="0.2">
      <c r="A242" s="5">
        <v>50</v>
      </c>
      <c r="B242" s="5">
        <v>0</v>
      </c>
      <c r="C242" s="5">
        <v>0</v>
      </c>
      <c r="D242" s="5">
        <v>1</v>
      </c>
      <c r="E242" s="5">
        <v>230</v>
      </c>
      <c r="F242" s="5">
        <f>ROUND(Source!BA222,O242)</f>
        <v>0</v>
      </c>
      <c r="G242" s="5" t="s">
        <v>108</v>
      </c>
      <c r="H242" s="5" t="s">
        <v>109</v>
      </c>
      <c r="I242" s="5"/>
      <c r="J242" s="5"/>
      <c r="K242" s="5">
        <v>230</v>
      </c>
      <c r="L242" s="5">
        <v>19</v>
      </c>
      <c r="M242" s="5">
        <v>3</v>
      </c>
      <c r="N242" s="5" t="s">
        <v>3</v>
      </c>
      <c r="O242" s="5">
        <v>2</v>
      </c>
      <c r="P242" s="5">
        <f>ROUND(Source!ES222,O242)</f>
        <v>0</v>
      </c>
      <c r="Q242" s="5"/>
      <c r="R242" s="5"/>
      <c r="S242" s="5"/>
      <c r="T242" s="5"/>
      <c r="U242" s="5"/>
      <c r="V242" s="5"/>
      <c r="W242" s="5">
        <v>0</v>
      </c>
      <c r="X242" s="5">
        <v>1</v>
      </c>
      <c r="Y242" s="5">
        <v>0</v>
      </c>
      <c r="Z242" s="5">
        <v>0</v>
      </c>
      <c r="AA242" s="5">
        <v>1</v>
      </c>
      <c r="AB242" s="5">
        <v>0</v>
      </c>
    </row>
    <row r="243" spans="1:28" x14ac:dyDescent="0.2">
      <c r="A243" s="5">
        <v>50</v>
      </c>
      <c r="B243" s="5">
        <v>0</v>
      </c>
      <c r="C243" s="5">
        <v>0</v>
      </c>
      <c r="D243" s="5">
        <v>1</v>
      </c>
      <c r="E243" s="5">
        <v>206</v>
      </c>
      <c r="F243" s="5">
        <f>ROUND(Source!T222,O243)</f>
        <v>0</v>
      </c>
      <c r="G243" s="5" t="s">
        <v>110</v>
      </c>
      <c r="H243" s="5" t="s">
        <v>111</v>
      </c>
      <c r="I243" s="5"/>
      <c r="J243" s="5"/>
      <c r="K243" s="5">
        <v>206</v>
      </c>
      <c r="L243" s="5">
        <v>20</v>
      </c>
      <c r="M243" s="5">
        <v>3</v>
      </c>
      <c r="N243" s="5" t="s">
        <v>3</v>
      </c>
      <c r="O243" s="5">
        <v>2</v>
      </c>
      <c r="P243" s="5">
        <f>ROUND(Source!DL222,O243)</f>
        <v>0</v>
      </c>
      <c r="Q243" s="5"/>
      <c r="R243" s="5"/>
      <c r="S243" s="5"/>
      <c r="T243" s="5"/>
      <c r="U243" s="5"/>
      <c r="V243" s="5"/>
      <c r="W243" s="5">
        <v>0</v>
      </c>
      <c r="X243" s="5">
        <v>1</v>
      </c>
      <c r="Y243" s="5">
        <v>0</v>
      </c>
      <c r="Z243" s="5">
        <v>0</v>
      </c>
      <c r="AA243" s="5">
        <v>1</v>
      </c>
      <c r="AB243" s="5">
        <v>0</v>
      </c>
    </row>
    <row r="244" spans="1:28" x14ac:dyDescent="0.2">
      <c r="A244" s="5">
        <v>50</v>
      </c>
      <c r="B244" s="5">
        <v>0</v>
      </c>
      <c r="C244" s="5">
        <v>0</v>
      </c>
      <c r="D244" s="5">
        <v>1</v>
      </c>
      <c r="E244" s="5">
        <v>207</v>
      </c>
      <c r="F244" s="5">
        <f>Source!U222</f>
        <v>1974.9477750000001</v>
      </c>
      <c r="G244" s="5" t="s">
        <v>112</v>
      </c>
      <c r="H244" s="5" t="s">
        <v>113</v>
      </c>
      <c r="I244" s="5"/>
      <c r="J244" s="5"/>
      <c r="K244" s="5">
        <v>207</v>
      </c>
      <c r="L244" s="5">
        <v>21</v>
      </c>
      <c r="M244" s="5">
        <v>3</v>
      </c>
      <c r="N244" s="5" t="s">
        <v>3</v>
      </c>
      <c r="O244" s="5">
        <v>-1</v>
      </c>
      <c r="P244" s="5">
        <f>Source!DM222</f>
        <v>1974.9477750000001</v>
      </c>
      <c r="Q244" s="5"/>
      <c r="R244" s="5"/>
      <c r="S244" s="5"/>
      <c r="T244" s="5"/>
      <c r="U244" s="5"/>
      <c r="V244" s="5"/>
      <c r="W244" s="5">
        <v>1974.9477749999999</v>
      </c>
      <c r="X244" s="5">
        <v>1</v>
      </c>
      <c r="Y244" s="5">
        <v>1974.9477749999999</v>
      </c>
      <c r="Z244" s="5">
        <v>1974.9477749999999</v>
      </c>
      <c r="AA244" s="5">
        <v>1</v>
      </c>
      <c r="AB244" s="5">
        <v>1974.9477749999999</v>
      </c>
    </row>
    <row r="245" spans="1:28" x14ac:dyDescent="0.2">
      <c r="A245" s="5">
        <v>50</v>
      </c>
      <c r="B245" s="5">
        <v>0</v>
      </c>
      <c r="C245" s="5">
        <v>0</v>
      </c>
      <c r="D245" s="5">
        <v>1</v>
      </c>
      <c r="E245" s="5">
        <v>208</v>
      </c>
      <c r="F245" s="5">
        <f>Source!V222</f>
        <v>0</v>
      </c>
      <c r="G245" s="5" t="s">
        <v>114</v>
      </c>
      <c r="H245" s="5" t="s">
        <v>115</v>
      </c>
      <c r="I245" s="5"/>
      <c r="J245" s="5"/>
      <c r="K245" s="5">
        <v>208</v>
      </c>
      <c r="L245" s="5">
        <v>22</v>
      </c>
      <c r="M245" s="5">
        <v>3</v>
      </c>
      <c r="N245" s="5" t="s">
        <v>3</v>
      </c>
      <c r="O245" s="5">
        <v>-1</v>
      </c>
      <c r="P245" s="5">
        <f>Source!DN222</f>
        <v>0</v>
      </c>
      <c r="Q245" s="5"/>
      <c r="R245" s="5"/>
      <c r="S245" s="5"/>
      <c r="T245" s="5"/>
      <c r="U245" s="5"/>
      <c r="V245" s="5"/>
      <c r="W245" s="5">
        <v>0</v>
      </c>
      <c r="X245" s="5">
        <v>1</v>
      </c>
      <c r="Y245" s="5">
        <v>0</v>
      </c>
      <c r="Z245" s="5">
        <v>0</v>
      </c>
      <c r="AA245" s="5">
        <v>1</v>
      </c>
      <c r="AB245" s="5">
        <v>0</v>
      </c>
    </row>
    <row r="246" spans="1:28" x14ac:dyDescent="0.2">
      <c r="A246" s="5">
        <v>50</v>
      </c>
      <c r="B246" s="5">
        <v>0</v>
      </c>
      <c r="C246" s="5">
        <v>0</v>
      </c>
      <c r="D246" s="5">
        <v>1</v>
      </c>
      <c r="E246" s="5">
        <v>209</v>
      </c>
      <c r="F246" s="5">
        <f>ROUND(Source!W222,O246)</f>
        <v>0</v>
      </c>
      <c r="G246" s="5" t="s">
        <v>116</v>
      </c>
      <c r="H246" s="5" t="s">
        <v>117</v>
      </c>
      <c r="I246" s="5"/>
      <c r="J246" s="5"/>
      <c r="K246" s="5">
        <v>209</v>
      </c>
      <c r="L246" s="5">
        <v>23</v>
      </c>
      <c r="M246" s="5">
        <v>3</v>
      </c>
      <c r="N246" s="5" t="s">
        <v>3</v>
      </c>
      <c r="O246" s="5">
        <v>2</v>
      </c>
      <c r="P246" s="5">
        <f>ROUND(Source!DO222,O246)</f>
        <v>0</v>
      </c>
      <c r="Q246" s="5"/>
      <c r="R246" s="5"/>
      <c r="S246" s="5"/>
      <c r="T246" s="5"/>
      <c r="U246" s="5"/>
      <c r="V246" s="5"/>
      <c r="W246" s="5">
        <v>0</v>
      </c>
      <c r="X246" s="5">
        <v>1</v>
      </c>
      <c r="Y246" s="5">
        <v>0</v>
      </c>
      <c r="Z246" s="5">
        <v>0</v>
      </c>
      <c r="AA246" s="5">
        <v>1</v>
      </c>
      <c r="AB246" s="5">
        <v>0</v>
      </c>
    </row>
    <row r="247" spans="1:28" x14ac:dyDescent="0.2">
      <c r="A247" s="5">
        <v>50</v>
      </c>
      <c r="B247" s="5">
        <v>0</v>
      </c>
      <c r="C247" s="5">
        <v>0</v>
      </c>
      <c r="D247" s="5">
        <v>1</v>
      </c>
      <c r="E247" s="5">
        <v>233</v>
      </c>
      <c r="F247" s="5">
        <f>ROUND(Source!BD222,O247)</f>
        <v>0</v>
      </c>
      <c r="G247" s="5" t="s">
        <v>118</v>
      </c>
      <c r="H247" s="5" t="s">
        <v>119</v>
      </c>
      <c r="I247" s="5"/>
      <c r="J247" s="5"/>
      <c r="K247" s="5">
        <v>233</v>
      </c>
      <c r="L247" s="5">
        <v>24</v>
      </c>
      <c r="M247" s="5">
        <v>3</v>
      </c>
      <c r="N247" s="5" t="s">
        <v>3</v>
      </c>
      <c r="O247" s="5">
        <v>2</v>
      </c>
      <c r="P247" s="5">
        <f>ROUND(Source!EV222,O247)</f>
        <v>0</v>
      </c>
      <c r="Q247" s="5"/>
      <c r="R247" s="5"/>
      <c r="S247" s="5"/>
      <c r="T247" s="5"/>
      <c r="U247" s="5"/>
      <c r="V247" s="5"/>
      <c r="W247" s="5">
        <v>0</v>
      </c>
      <c r="X247" s="5">
        <v>1</v>
      </c>
      <c r="Y247" s="5">
        <v>0</v>
      </c>
      <c r="Z247" s="5">
        <v>0</v>
      </c>
      <c r="AA247" s="5">
        <v>1</v>
      </c>
      <c r="AB247" s="5">
        <v>0</v>
      </c>
    </row>
    <row r="248" spans="1:28" x14ac:dyDescent="0.2">
      <c r="A248" s="5">
        <v>50</v>
      </c>
      <c r="B248" s="5">
        <v>0</v>
      </c>
      <c r="C248" s="5">
        <v>0</v>
      </c>
      <c r="D248" s="5">
        <v>1</v>
      </c>
      <c r="E248" s="5">
        <v>210</v>
      </c>
      <c r="F248" s="5">
        <f>ROUND(Source!X222,O248)</f>
        <v>21804.51</v>
      </c>
      <c r="G248" s="5" t="s">
        <v>120</v>
      </c>
      <c r="H248" s="5" t="s">
        <v>121</v>
      </c>
      <c r="I248" s="5"/>
      <c r="J248" s="5"/>
      <c r="K248" s="5">
        <v>210</v>
      </c>
      <c r="L248" s="5">
        <v>25</v>
      </c>
      <c r="M248" s="5">
        <v>3</v>
      </c>
      <c r="N248" s="5" t="s">
        <v>3</v>
      </c>
      <c r="O248" s="5">
        <v>2</v>
      </c>
      <c r="P248" s="5">
        <f>ROUND(Source!DP222,O248)</f>
        <v>626207.30000000005</v>
      </c>
      <c r="Q248" s="5"/>
      <c r="R248" s="5"/>
      <c r="S248" s="5"/>
      <c r="T248" s="5"/>
      <c r="U248" s="5"/>
      <c r="V248" s="5"/>
      <c r="W248" s="5">
        <v>21804.51</v>
      </c>
      <c r="X248" s="5">
        <v>1</v>
      </c>
      <c r="Y248" s="5">
        <v>21804.51</v>
      </c>
      <c r="Z248" s="5">
        <v>626207.30000000005</v>
      </c>
      <c r="AA248" s="5">
        <v>1</v>
      </c>
      <c r="AB248" s="5">
        <v>626207.30000000005</v>
      </c>
    </row>
    <row r="249" spans="1:28" x14ac:dyDescent="0.2">
      <c r="A249" s="5">
        <v>50</v>
      </c>
      <c r="B249" s="5">
        <v>0</v>
      </c>
      <c r="C249" s="5">
        <v>0</v>
      </c>
      <c r="D249" s="5">
        <v>1</v>
      </c>
      <c r="E249" s="5">
        <v>211</v>
      </c>
      <c r="F249" s="5">
        <f>ROUND(Source!Y222,O249)</f>
        <v>14063.49</v>
      </c>
      <c r="G249" s="5" t="s">
        <v>122</v>
      </c>
      <c r="H249" s="5" t="s">
        <v>123</v>
      </c>
      <c r="I249" s="5"/>
      <c r="J249" s="5"/>
      <c r="K249" s="5">
        <v>211</v>
      </c>
      <c r="L249" s="5">
        <v>26</v>
      </c>
      <c r="M249" s="5">
        <v>3</v>
      </c>
      <c r="N249" s="5" t="s">
        <v>3</v>
      </c>
      <c r="O249" s="5">
        <v>2</v>
      </c>
      <c r="P249" s="5">
        <f>ROUND(Source!DQ222,O249)</f>
        <v>311160.65000000002</v>
      </c>
      <c r="Q249" s="5"/>
      <c r="R249" s="5"/>
      <c r="S249" s="5"/>
      <c r="T249" s="5"/>
      <c r="U249" s="5"/>
      <c r="V249" s="5"/>
      <c r="W249" s="5">
        <v>14063.49</v>
      </c>
      <c r="X249" s="5">
        <v>1</v>
      </c>
      <c r="Y249" s="5">
        <v>14063.49</v>
      </c>
      <c r="Z249" s="5">
        <v>311160.65000000002</v>
      </c>
      <c r="AA249" s="5">
        <v>1</v>
      </c>
      <c r="AB249" s="5">
        <v>311160.65000000002</v>
      </c>
    </row>
    <row r="250" spans="1:28" x14ac:dyDescent="0.2">
      <c r="A250" s="5">
        <v>50</v>
      </c>
      <c r="B250" s="5">
        <v>0</v>
      </c>
      <c r="C250" s="5">
        <v>0</v>
      </c>
      <c r="D250" s="5">
        <v>1</v>
      </c>
      <c r="E250" s="5">
        <v>224</v>
      </c>
      <c r="F250" s="5">
        <f>ROUND(Source!AR222,O250)</f>
        <v>234410.34</v>
      </c>
      <c r="G250" s="5" t="s">
        <v>124</v>
      </c>
      <c r="H250" s="5" t="s">
        <v>125</v>
      </c>
      <c r="I250" s="5"/>
      <c r="J250" s="5"/>
      <c r="K250" s="5">
        <v>224</v>
      </c>
      <c r="L250" s="5">
        <v>27</v>
      </c>
      <c r="M250" s="5">
        <v>3</v>
      </c>
      <c r="N250" s="5" t="s">
        <v>3</v>
      </c>
      <c r="O250" s="5">
        <v>2</v>
      </c>
      <c r="P250" s="5">
        <f>ROUND(Source!EJ222,O250)</f>
        <v>2495070.35</v>
      </c>
      <c r="Q250" s="5"/>
      <c r="R250" s="5"/>
      <c r="S250" s="5"/>
      <c r="T250" s="5"/>
      <c r="U250" s="5"/>
      <c r="V250" s="5"/>
      <c r="W250" s="5">
        <v>234410.34</v>
      </c>
      <c r="X250" s="5">
        <v>1</v>
      </c>
      <c r="Y250" s="5">
        <v>234410.34</v>
      </c>
      <c r="Z250" s="5">
        <v>2495070.35</v>
      </c>
      <c r="AA250" s="5">
        <v>1</v>
      </c>
      <c r="AB250" s="5">
        <v>2495070.35</v>
      </c>
    </row>
    <row r="251" spans="1:28" x14ac:dyDescent="0.2">
      <c r="A251" s="5">
        <v>50</v>
      </c>
      <c r="B251" s="5">
        <v>1</v>
      </c>
      <c r="C251" s="5">
        <v>0</v>
      </c>
      <c r="D251" s="5">
        <v>2</v>
      </c>
      <c r="E251" s="5">
        <v>0</v>
      </c>
      <c r="F251" s="5">
        <f>ROUND(F250,O251)</f>
        <v>234410.34</v>
      </c>
      <c r="G251" s="5" t="s">
        <v>228</v>
      </c>
      <c r="H251" s="5" t="s">
        <v>229</v>
      </c>
      <c r="I251" s="5"/>
      <c r="J251" s="5"/>
      <c r="K251" s="5">
        <v>212</v>
      </c>
      <c r="L251" s="5">
        <v>28</v>
      </c>
      <c r="M251" s="5">
        <v>0</v>
      </c>
      <c r="N251" s="5" t="s">
        <v>3</v>
      </c>
      <c r="O251" s="5">
        <v>2</v>
      </c>
      <c r="P251" s="5">
        <f>ROUND(P250,O251)</f>
        <v>2495070.35</v>
      </c>
      <c r="Q251" s="5"/>
      <c r="R251" s="5"/>
      <c r="S251" s="5"/>
      <c r="T251" s="5"/>
      <c r="U251" s="5"/>
      <c r="V251" s="5"/>
      <c r="W251" s="5">
        <v>234410.34</v>
      </c>
      <c r="X251" s="5">
        <v>1</v>
      </c>
      <c r="Y251" s="5">
        <v>234410.34</v>
      </c>
      <c r="Z251" s="5">
        <v>2495070.35</v>
      </c>
      <c r="AA251" s="5">
        <v>1</v>
      </c>
      <c r="AB251" s="5">
        <v>2495070.35</v>
      </c>
    </row>
    <row r="252" spans="1:28" x14ac:dyDescent="0.2">
      <c r="A252" s="5">
        <v>50</v>
      </c>
      <c r="B252" s="5">
        <v>1</v>
      </c>
      <c r="C252" s="5">
        <v>0</v>
      </c>
      <c r="D252" s="5">
        <v>2</v>
      </c>
      <c r="E252" s="5">
        <v>0</v>
      </c>
      <c r="F252" s="5">
        <f>ROUND(F251*0.2,O252)</f>
        <v>46882.07</v>
      </c>
      <c r="G252" s="5" t="s">
        <v>230</v>
      </c>
      <c r="H252" s="5" t="s">
        <v>231</v>
      </c>
      <c r="I252" s="5"/>
      <c r="J252" s="5"/>
      <c r="K252" s="5">
        <v>212</v>
      </c>
      <c r="L252" s="5">
        <v>29</v>
      </c>
      <c r="M252" s="5">
        <v>0</v>
      </c>
      <c r="N252" s="5" t="s">
        <v>3</v>
      </c>
      <c r="O252" s="5">
        <v>2</v>
      </c>
      <c r="P252" s="5">
        <f>ROUND(P251*0.2,O252)</f>
        <v>499014.07</v>
      </c>
      <c r="Q252" s="5"/>
      <c r="R252" s="5"/>
      <c r="S252" s="5"/>
      <c r="T252" s="5"/>
      <c r="U252" s="5"/>
      <c r="V252" s="5"/>
      <c r="W252" s="5">
        <v>46882.07</v>
      </c>
      <c r="X252" s="5">
        <v>1</v>
      </c>
      <c r="Y252" s="5">
        <v>46882.07</v>
      </c>
      <c r="Z252" s="5">
        <v>499014.07</v>
      </c>
      <c r="AA252" s="5">
        <v>1</v>
      </c>
      <c r="AB252" s="5">
        <v>499014.07</v>
      </c>
    </row>
    <row r="253" spans="1:28" x14ac:dyDescent="0.2">
      <c r="A253" s="5">
        <v>50</v>
      </c>
      <c r="B253" s="5">
        <v>1</v>
      </c>
      <c r="C253" s="5">
        <v>0</v>
      </c>
      <c r="D253" s="5">
        <v>2</v>
      </c>
      <c r="E253" s="5">
        <v>213</v>
      </c>
      <c r="F253" s="5">
        <f>ROUND(F251+F252,O253)</f>
        <v>281292.40999999997</v>
      </c>
      <c r="G253" s="5" t="s">
        <v>232</v>
      </c>
      <c r="H253" s="5" t="s">
        <v>124</v>
      </c>
      <c r="I253" s="5"/>
      <c r="J253" s="5"/>
      <c r="K253" s="5">
        <v>212</v>
      </c>
      <c r="L253" s="5">
        <v>30</v>
      </c>
      <c r="M253" s="5">
        <v>0</v>
      </c>
      <c r="N253" s="5" t="s">
        <v>3</v>
      </c>
      <c r="O253" s="5">
        <v>2</v>
      </c>
      <c r="P253" s="5">
        <f>ROUND(P251+P252,O253)</f>
        <v>2994084.42</v>
      </c>
      <c r="Q253" s="5"/>
      <c r="R253" s="5"/>
      <c r="S253" s="5"/>
      <c r="T253" s="5"/>
      <c r="U253" s="5"/>
      <c r="V253" s="5"/>
      <c r="W253" s="5">
        <v>281292.40999999997</v>
      </c>
      <c r="X253" s="5">
        <v>1</v>
      </c>
      <c r="Y253" s="5">
        <v>281292.40999999997</v>
      </c>
      <c r="Z253" s="5">
        <v>2994084.42</v>
      </c>
      <c r="AA253" s="5">
        <v>1</v>
      </c>
      <c r="AB253" s="5">
        <v>2994084.42</v>
      </c>
    </row>
    <row r="256" spans="1:28" x14ac:dyDescent="0.2">
      <c r="A256">
        <v>70</v>
      </c>
      <c r="B256">
        <v>1</v>
      </c>
      <c r="D256">
        <v>1</v>
      </c>
      <c r="E256" t="s">
        <v>233</v>
      </c>
      <c r="F256" t="s">
        <v>234</v>
      </c>
      <c r="G256">
        <v>0</v>
      </c>
      <c r="H256">
        <v>0</v>
      </c>
      <c r="I256" t="s">
        <v>3</v>
      </c>
      <c r="J256">
        <v>0</v>
      </c>
      <c r="K256">
        <v>0</v>
      </c>
      <c r="L256" t="s">
        <v>3</v>
      </c>
      <c r="M256" t="s">
        <v>3</v>
      </c>
      <c r="N256">
        <v>0</v>
      </c>
      <c r="O256">
        <v>0</v>
      </c>
      <c r="P256" t="s">
        <v>3</v>
      </c>
    </row>
    <row r="258" spans="1:50" x14ac:dyDescent="0.2">
      <c r="A258">
        <v>-1</v>
      </c>
    </row>
    <row r="260" spans="1:50" x14ac:dyDescent="0.2">
      <c r="A260" s="4">
        <v>75</v>
      </c>
      <c r="B260" s="4" t="s">
        <v>235</v>
      </c>
      <c r="C260" s="4">
        <v>2000</v>
      </c>
      <c r="D260" s="4">
        <v>0</v>
      </c>
      <c r="E260" s="4">
        <v>1</v>
      </c>
      <c r="F260" s="4"/>
      <c r="G260" s="4">
        <v>0</v>
      </c>
      <c r="H260" s="4">
        <v>1</v>
      </c>
      <c r="I260" s="4">
        <v>0</v>
      </c>
      <c r="J260" s="4">
        <v>1</v>
      </c>
      <c r="K260" s="4">
        <v>98</v>
      </c>
      <c r="L260" s="4">
        <v>77</v>
      </c>
      <c r="M260" s="4">
        <v>0</v>
      </c>
      <c r="N260" s="4">
        <v>72842451</v>
      </c>
      <c r="O260" s="4">
        <v>1</v>
      </c>
    </row>
    <row r="261" spans="1:50" x14ac:dyDescent="0.2">
      <c r="A261" s="4">
        <v>75</v>
      </c>
      <c r="B261" s="4" t="s">
        <v>236</v>
      </c>
      <c r="C261" s="4">
        <v>2023</v>
      </c>
      <c r="D261" s="4">
        <v>0</v>
      </c>
      <c r="E261" s="4">
        <v>10</v>
      </c>
      <c r="F261" s="4"/>
      <c r="G261" s="4">
        <v>0</v>
      </c>
      <c r="H261" s="4">
        <v>2</v>
      </c>
      <c r="I261" s="4">
        <v>1</v>
      </c>
      <c r="J261" s="4">
        <v>1</v>
      </c>
      <c r="K261" s="4">
        <v>95</v>
      </c>
      <c r="L261" s="4">
        <v>65</v>
      </c>
      <c r="M261" s="4">
        <v>1</v>
      </c>
      <c r="N261" s="4">
        <v>72842452</v>
      </c>
      <c r="O261" s="4">
        <v>2</v>
      </c>
    </row>
    <row r="262" spans="1:50" x14ac:dyDescent="0.2">
      <c r="A262" s="6">
        <v>1</v>
      </c>
      <c r="B262" s="6" t="s">
        <v>237</v>
      </c>
      <c r="C262" s="6" t="s">
        <v>238</v>
      </c>
      <c r="D262" s="6">
        <v>2024</v>
      </c>
      <c r="E262" s="6">
        <v>7</v>
      </c>
      <c r="F262" s="6">
        <v>1</v>
      </c>
      <c r="G262" s="6">
        <v>1</v>
      </c>
      <c r="H262" s="6">
        <v>0</v>
      </c>
      <c r="I262" s="6">
        <v>2</v>
      </c>
      <c r="J262" s="6">
        <v>1</v>
      </c>
      <c r="K262" s="6">
        <v>1</v>
      </c>
      <c r="L262" s="6">
        <v>1</v>
      </c>
      <c r="M262" s="6">
        <v>1</v>
      </c>
      <c r="N262" s="6">
        <v>1</v>
      </c>
      <c r="O262" s="6">
        <v>1</v>
      </c>
      <c r="P262" s="6">
        <v>1</v>
      </c>
      <c r="Q262" s="6">
        <v>1</v>
      </c>
      <c r="R262" s="6" t="s">
        <v>3</v>
      </c>
      <c r="S262" s="6" t="s">
        <v>3</v>
      </c>
      <c r="T262" s="6" t="s">
        <v>3</v>
      </c>
      <c r="U262" s="6" t="s">
        <v>3</v>
      </c>
      <c r="V262" s="6" t="s">
        <v>3</v>
      </c>
      <c r="W262" s="6" t="s">
        <v>3</v>
      </c>
      <c r="X262" s="6" t="s">
        <v>3</v>
      </c>
      <c r="Y262" s="6" t="s">
        <v>3</v>
      </c>
      <c r="Z262" s="6" t="s">
        <v>3</v>
      </c>
      <c r="AA262" s="6" t="s">
        <v>239</v>
      </c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>
        <v>72842453</v>
      </c>
      <c r="AO262" s="6"/>
      <c r="AP262" s="6"/>
      <c r="AQ262" s="6"/>
      <c r="AR262" s="6"/>
      <c r="AS262" s="6"/>
      <c r="AT262" s="6"/>
      <c r="AU262" s="6"/>
      <c r="AV262" s="6"/>
      <c r="AW262" s="6"/>
      <c r="AX262" s="6"/>
    </row>
    <row r="263" spans="1:50" x14ac:dyDescent="0.2">
      <c r="A263" s="6">
        <v>1</v>
      </c>
      <c r="B263" s="6" t="s">
        <v>237</v>
      </c>
      <c r="C263" s="6" t="s">
        <v>240</v>
      </c>
      <c r="D263" s="6">
        <v>2024</v>
      </c>
      <c r="E263" s="6">
        <v>7</v>
      </c>
      <c r="F263" s="6">
        <v>1</v>
      </c>
      <c r="G263" s="6">
        <v>1</v>
      </c>
      <c r="H263" s="6">
        <v>0</v>
      </c>
      <c r="I263" s="6">
        <v>2</v>
      </c>
      <c r="J263" s="6">
        <v>1</v>
      </c>
      <c r="K263" s="6">
        <v>1</v>
      </c>
      <c r="L263" s="6">
        <v>1</v>
      </c>
      <c r="M263" s="6">
        <v>1</v>
      </c>
      <c r="N263" s="6">
        <v>1</v>
      </c>
      <c r="O263" s="6">
        <v>1</v>
      </c>
      <c r="P263" s="6">
        <v>1</v>
      </c>
      <c r="Q263" s="6">
        <v>1</v>
      </c>
      <c r="R263" s="6" t="s">
        <v>3</v>
      </c>
      <c r="S263" s="6" t="s">
        <v>3</v>
      </c>
      <c r="T263" s="6" t="s">
        <v>3</v>
      </c>
      <c r="U263" s="6" t="s">
        <v>3</v>
      </c>
      <c r="V263" s="6" t="s">
        <v>3</v>
      </c>
      <c r="W263" s="6" t="s">
        <v>3</v>
      </c>
      <c r="X263" s="6" t="s">
        <v>3</v>
      </c>
      <c r="Y263" s="6" t="s">
        <v>3</v>
      </c>
      <c r="Z263" s="6" t="s">
        <v>3</v>
      </c>
      <c r="AA263" s="6" t="s">
        <v>3</v>
      </c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>
        <v>72842454</v>
      </c>
      <c r="AO263" s="6"/>
      <c r="AP263" s="6"/>
      <c r="AQ263" s="6"/>
      <c r="AR263" s="6"/>
      <c r="AS263" s="6"/>
      <c r="AT263" s="6"/>
      <c r="AU263" s="6"/>
      <c r="AV263" s="6"/>
      <c r="AW263" s="6"/>
      <c r="AX263" s="6"/>
    </row>
    <row r="267" spans="1:50" x14ac:dyDescent="0.2">
      <c r="A267">
        <v>65</v>
      </c>
      <c r="C267">
        <v>1</v>
      </c>
      <c r="D267">
        <v>0</v>
      </c>
      <c r="E26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F4B66-39C2-4067-A50B-727BFC832A7B}">
  <dimension ref="A1:EC5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241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71170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16777224</v>
      </c>
      <c r="CI12" s="1" t="s">
        <v>3</v>
      </c>
      <c r="CJ12" s="1" t="s">
        <v>3</v>
      </c>
      <c r="CK12" s="1">
        <v>73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73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72842451</v>
      </c>
      <c r="E14" s="1">
        <v>72842452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7">
        <v>3</v>
      </c>
      <c r="B16" s="7">
        <v>0</v>
      </c>
      <c r="C16" s="7" t="s">
        <v>14</v>
      </c>
      <c r="D16" s="7" t="s">
        <v>14</v>
      </c>
      <c r="E16" s="8">
        <f>ROUND((Source!F206)/1000,2)</f>
        <v>233.47</v>
      </c>
      <c r="F16" s="8">
        <f>ROUND((Source!F207)/1000,2)</f>
        <v>0</v>
      </c>
      <c r="G16" s="8">
        <f>ROUND((Source!F198)/1000,2)</f>
        <v>0</v>
      </c>
      <c r="H16" s="8">
        <f>ROUND((Source!F208)/1000+(Source!F209)/1000,2)</f>
        <v>0.94</v>
      </c>
      <c r="I16" s="8">
        <f>E16+F16+G16+H16</f>
        <v>234.41</v>
      </c>
      <c r="J16" s="8">
        <f>ROUND((Source!F204+Source!F203)/1000,2)</f>
        <v>22.1</v>
      </c>
      <c r="T16" s="9">
        <f>ROUND((Source!P206)/1000,2)</f>
        <v>2468.1</v>
      </c>
      <c r="U16" s="9">
        <f>ROUND((Source!P207)/1000,2)</f>
        <v>0</v>
      </c>
      <c r="V16" s="9">
        <f>ROUND((Source!P198)/1000,2)</f>
        <v>0</v>
      </c>
      <c r="W16" s="9">
        <f>ROUND((Source!P208)/1000+(Source!P209)/1000,2)</f>
        <v>26.97</v>
      </c>
      <c r="X16" s="9">
        <f>T16+U16+V16+W16</f>
        <v>2495.0699999999997</v>
      </c>
      <c r="Y16" s="9">
        <f>ROUND((Source!P204+Source!P203)/1000,2)</f>
        <v>762.81</v>
      </c>
      <c r="AI16" s="7">
        <v>0</v>
      </c>
      <c r="AJ16" s="7">
        <v>0</v>
      </c>
      <c r="AK16" s="7" t="s">
        <v>3</v>
      </c>
      <c r="AL16" s="7" t="s">
        <v>3</v>
      </c>
      <c r="AM16" s="7" t="s">
        <v>3</v>
      </c>
      <c r="AN16" s="7">
        <v>0</v>
      </c>
      <c r="AO16" s="7" t="s">
        <v>3</v>
      </c>
      <c r="AP16" s="7" t="s">
        <v>3</v>
      </c>
      <c r="AT16" s="8">
        <v>198345.25</v>
      </c>
      <c r="AU16" s="8">
        <v>174755.83</v>
      </c>
      <c r="AV16" s="8">
        <v>0</v>
      </c>
      <c r="AW16" s="8">
        <v>0</v>
      </c>
      <c r="AX16" s="8">
        <v>0</v>
      </c>
      <c r="AY16" s="8">
        <v>1597.87</v>
      </c>
      <c r="AZ16" s="8">
        <v>112.62</v>
      </c>
      <c r="BA16" s="8">
        <v>21991.55</v>
      </c>
      <c r="BB16" s="8">
        <v>233465.8</v>
      </c>
      <c r="BC16" s="8">
        <v>0</v>
      </c>
      <c r="BD16" s="8">
        <v>944.54</v>
      </c>
      <c r="BE16" s="8">
        <v>0</v>
      </c>
      <c r="BF16" s="8">
        <v>1974.9477749999999</v>
      </c>
      <c r="BG16" s="8">
        <v>0</v>
      </c>
      <c r="BH16" s="8">
        <v>0</v>
      </c>
      <c r="BI16" s="8">
        <v>21804.51</v>
      </c>
      <c r="BJ16" s="8">
        <v>14063.49</v>
      </c>
      <c r="BK16" s="8">
        <v>234410.34</v>
      </c>
      <c r="BR16" s="9">
        <v>1551483.96</v>
      </c>
      <c r="BS16" s="9">
        <v>756749.89</v>
      </c>
      <c r="BT16" s="9">
        <v>0</v>
      </c>
      <c r="BU16" s="9">
        <v>0</v>
      </c>
      <c r="BV16" s="9">
        <v>0</v>
      </c>
      <c r="BW16" s="9">
        <v>35805.69</v>
      </c>
      <c r="BX16" s="9">
        <v>3886.52</v>
      </c>
      <c r="BY16" s="9">
        <v>758928.38</v>
      </c>
      <c r="BZ16" s="9">
        <v>2468099.7599999998</v>
      </c>
      <c r="CA16" s="9">
        <v>0</v>
      </c>
      <c r="CB16" s="9">
        <v>26970.59</v>
      </c>
      <c r="CC16" s="9">
        <v>0</v>
      </c>
      <c r="CD16" s="9">
        <v>1974.9477749999999</v>
      </c>
      <c r="CE16" s="9">
        <v>0</v>
      </c>
      <c r="CF16" s="9">
        <v>0</v>
      </c>
      <c r="CG16" s="9">
        <v>626207.30000000005</v>
      </c>
      <c r="CH16" s="9">
        <v>311160.65000000002</v>
      </c>
      <c r="CI16" s="9">
        <v>2495070.35</v>
      </c>
    </row>
    <row r="18" spans="1:40" x14ac:dyDescent="0.2">
      <c r="A18">
        <v>51</v>
      </c>
      <c r="E18" s="10">
        <f>SUMIF(A16:A17,3,E16:E17)</f>
        <v>233.47</v>
      </c>
      <c r="F18" s="10">
        <f>SUMIF(A16:A17,3,F16:F17)</f>
        <v>0</v>
      </c>
      <c r="G18" s="10">
        <f>SUMIF(A16:A17,3,G16:G17)</f>
        <v>0</v>
      </c>
      <c r="H18" s="10">
        <f>SUMIF(A16:A17,3,H16:H17)</f>
        <v>0.94</v>
      </c>
      <c r="I18" s="10">
        <f>SUMIF(A16:A17,3,I16:I17)</f>
        <v>234.41</v>
      </c>
      <c r="J18" s="10">
        <f>SUMIF(A16:A17,3,J16:J17)</f>
        <v>22.1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2468.1</v>
      </c>
      <c r="U18" s="3">
        <f>SUMIF(A16:A17,3,U16:U17)</f>
        <v>0</v>
      </c>
      <c r="V18" s="3">
        <f>SUMIF(A16:A17,3,V16:V17)</f>
        <v>0</v>
      </c>
      <c r="W18" s="3">
        <f>SUMIF(A16:A17,3,W16:W17)</f>
        <v>26.97</v>
      </c>
      <c r="X18" s="3">
        <f>SUMIF(A16:A17,3,X16:X17)</f>
        <v>2495.0699999999997</v>
      </c>
      <c r="Y18" s="3">
        <f>SUMIF(A16:A17,3,Y16:Y17)</f>
        <v>762.81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 x14ac:dyDescent="0.2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198345.25</v>
      </c>
      <c r="G20" s="5" t="s">
        <v>72</v>
      </c>
      <c r="H20" s="5" t="s">
        <v>73</v>
      </c>
      <c r="I20" s="5"/>
      <c r="J20" s="5"/>
      <c r="K20" s="5">
        <v>201</v>
      </c>
      <c r="L20" s="5">
        <v>1</v>
      </c>
      <c r="M20" s="5">
        <v>3</v>
      </c>
      <c r="N20" s="5" t="s">
        <v>3</v>
      </c>
      <c r="O20" s="5">
        <v>2</v>
      </c>
      <c r="P20" s="5">
        <v>1551483.96</v>
      </c>
    </row>
    <row r="21" spans="1:40" x14ac:dyDescent="0.2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174755.83</v>
      </c>
      <c r="G21" s="5" t="s">
        <v>74</v>
      </c>
      <c r="H21" s="5" t="s">
        <v>75</v>
      </c>
      <c r="I21" s="5"/>
      <c r="J21" s="5"/>
      <c r="K21" s="5">
        <v>202</v>
      </c>
      <c r="L21" s="5">
        <v>2</v>
      </c>
      <c r="M21" s="5">
        <v>3</v>
      </c>
      <c r="N21" s="5" t="s">
        <v>3</v>
      </c>
      <c r="O21" s="5">
        <v>2</v>
      </c>
      <c r="P21" s="5">
        <v>756749.89</v>
      </c>
    </row>
    <row r="22" spans="1:40" x14ac:dyDescent="0.2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76</v>
      </c>
      <c r="H22" s="5" t="s">
        <v>77</v>
      </c>
      <c r="I22" s="5"/>
      <c r="J22" s="5"/>
      <c r="K22" s="5">
        <v>222</v>
      </c>
      <c r="L22" s="5">
        <v>3</v>
      </c>
      <c r="M22" s="5">
        <v>3</v>
      </c>
      <c r="N22" s="5" t="s">
        <v>3</v>
      </c>
      <c r="O22" s="5">
        <v>2</v>
      </c>
      <c r="P22" s="5">
        <v>0</v>
      </c>
    </row>
    <row r="23" spans="1:40" x14ac:dyDescent="0.2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174755.83</v>
      </c>
      <c r="G23" s="5" t="s">
        <v>78</v>
      </c>
      <c r="H23" s="5" t="s">
        <v>79</v>
      </c>
      <c r="I23" s="5"/>
      <c r="J23" s="5"/>
      <c r="K23" s="5">
        <v>225</v>
      </c>
      <c r="L23" s="5">
        <v>4</v>
      </c>
      <c r="M23" s="5">
        <v>3</v>
      </c>
      <c r="N23" s="5" t="s">
        <v>3</v>
      </c>
      <c r="O23" s="5">
        <v>2</v>
      </c>
      <c r="P23" s="5">
        <v>756749.89</v>
      </c>
    </row>
    <row r="24" spans="1:40" x14ac:dyDescent="0.2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174755.83</v>
      </c>
      <c r="G24" s="5" t="s">
        <v>80</v>
      </c>
      <c r="H24" s="5" t="s">
        <v>81</v>
      </c>
      <c r="I24" s="5"/>
      <c r="J24" s="5"/>
      <c r="K24" s="5">
        <v>226</v>
      </c>
      <c r="L24" s="5">
        <v>5</v>
      </c>
      <c r="M24" s="5">
        <v>3</v>
      </c>
      <c r="N24" s="5" t="s">
        <v>3</v>
      </c>
      <c r="O24" s="5">
        <v>2</v>
      </c>
      <c r="P24" s="5">
        <v>756749.89</v>
      </c>
    </row>
    <row r="25" spans="1:40" x14ac:dyDescent="0.2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82</v>
      </c>
      <c r="H25" s="5" t="s">
        <v>83</v>
      </c>
      <c r="I25" s="5"/>
      <c r="J25" s="5"/>
      <c r="K25" s="5">
        <v>227</v>
      </c>
      <c r="L25" s="5">
        <v>6</v>
      </c>
      <c r="M25" s="5">
        <v>3</v>
      </c>
      <c r="N25" s="5" t="s">
        <v>3</v>
      </c>
      <c r="O25" s="5">
        <v>2</v>
      </c>
      <c r="P25" s="5">
        <v>0</v>
      </c>
    </row>
    <row r="26" spans="1:40" x14ac:dyDescent="0.2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174755.83</v>
      </c>
      <c r="G26" s="5" t="s">
        <v>84</v>
      </c>
      <c r="H26" s="5" t="s">
        <v>85</v>
      </c>
      <c r="I26" s="5"/>
      <c r="J26" s="5"/>
      <c r="K26" s="5">
        <v>228</v>
      </c>
      <c r="L26" s="5">
        <v>7</v>
      </c>
      <c r="M26" s="5">
        <v>3</v>
      </c>
      <c r="N26" s="5" t="s">
        <v>3</v>
      </c>
      <c r="O26" s="5">
        <v>2</v>
      </c>
      <c r="P26" s="5">
        <v>756749.89</v>
      </c>
    </row>
    <row r="27" spans="1:40" x14ac:dyDescent="0.2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86</v>
      </c>
      <c r="H27" s="5" t="s">
        <v>87</v>
      </c>
      <c r="I27" s="5"/>
      <c r="J27" s="5"/>
      <c r="K27" s="5">
        <v>216</v>
      </c>
      <c r="L27" s="5">
        <v>8</v>
      </c>
      <c r="M27" s="5">
        <v>3</v>
      </c>
      <c r="N27" s="5" t="s">
        <v>3</v>
      </c>
      <c r="O27" s="5">
        <v>2</v>
      </c>
      <c r="P27" s="5">
        <v>0</v>
      </c>
    </row>
    <row r="28" spans="1:40" x14ac:dyDescent="0.2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88</v>
      </c>
      <c r="H28" s="5" t="s">
        <v>89</v>
      </c>
      <c r="I28" s="5"/>
      <c r="J28" s="5"/>
      <c r="K28" s="5">
        <v>223</v>
      </c>
      <c r="L28" s="5">
        <v>9</v>
      </c>
      <c r="M28" s="5">
        <v>3</v>
      </c>
      <c r="N28" s="5" t="s">
        <v>3</v>
      </c>
      <c r="O28" s="5">
        <v>2</v>
      </c>
      <c r="P28" s="5">
        <v>0</v>
      </c>
    </row>
    <row r="29" spans="1:40" x14ac:dyDescent="0.2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90</v>
      </c>
      <c r="H29" s="5" t="s">
        <v>91</v>
      </c>
      <c r="I29" s="5"/>
      <c r="J29" s="5"/>
      <c r="K29" s="5">
        <v>229</v>
      </c>
      <c r="L29" s="5">
        <v>10</v>
      </c>
      <c r="M29" s="5">
        <v>3</v>
      </c>
      <c r="N29" s="5" t="s">
        <v>3</v>
      </c>
      <c r="O29" s="5">
        <v>2</v>
      </c>
      <c r="P29" s="5">
        <v>0</v>
      </c>
    </row>
    <row r="30" spans="1:40" x14ac:dyDescent="0.2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1597.87</v>
      </c>
      <c r="G30" s="5" t="s">
        <v>92</v>
      </c>
      <c r="H30" s="5" t="s">
        <v>93</v>
      </c>
      <c r="I30" s="5"/>
      <c r="J30" s="5"/>
      <c r="K30" s="5">
        <v>203</v>
      </c>
      <c r="L30" s="5">
        <v>11</v>
      </c>
      <c r="M30" s="5">
        <v>3</v>
      </c>
      <c r="N30" s="5" t="s">
        <v>3</v>
      </c>
      <c r="O30" s="5">
        <v>2</v>
      </c>
      <c r="P30" s="5">
        <v>35805.69</v>
      </c>
    </row>
    <row r="31" spans="1:40" x14ac:dyDescent="0.2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94</v>
      </c>
      <c r="H31" s="5" t="s">
        <v>95</v>
      </c>
      <c r="I31" s="5"/>
      <c r="J31" s="5"/>
      <c r="K31" s="5">
        <v>231</v>
      </c>
      <c r="L31" s="5">
        <v>12</v>
      </c>
      <c r="M31" s="5">
        <v>3</v>
      </c>
      <c r="N31" s="5" t="s">
        <v>3</v>
      </c>
      <c r="O31" s="5">
        <v>2</v>
      </c>
      <c r="P31" s="5">
        <v>0</v>
      </c>
    </row>
    <row r="32" spans="1:40" x14ac:dyDescent="0.2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112.62</v>
      </c>
      <c r="G32" s="5" t="s">
        <v>96</v>
      </c>
      <c r="H32" s="5" t="s">
        <v>97</v>
      </c>
      <c r="I32" s="5"/>
      <c r="J32" s="5"/>
      <c r="K32" s="5">
        <v>204</v>
      </c>
      <c r="L32" s="5">
        <v>13</v>
      </c>
      <c r="M32" s="5">
        <v>3</v>
      </c>
      <c r="N32" s="5" t="s">
        <v>3</v>
      </c>
      <c r="O32" s="5">
        <v>2</v>
      </c>
      <c r="P32" s="5">
        <v>3886.52</v>
      </c>
    </row>
    <row r="33" spans="1:16" x14ac:dyDescent="0.2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21991.55</v>
      </c>
      <c r="G33" s="5" t="s">
        <v>98</v>
      </c>
      <c r="H33" s="5" t="s">
        <v>99</v>
      </c>
      <c r="I33" s="5"/>
      <c r="J33" s="5"/>
      <c r="K33" s="5">
        <v>205</v>
      </c>
      <c r="L33" s="5">
        <v>14</v>
      </c>
      <c r="M33" s="5">
        <v>3</v>
      </c>
      <c r="N33" s="5" t="s">
        <v>3</v>
      </c>
      <c r="O33" s="5">
        <v>2</v>
      </c>
      <c r="P33" s="5">
        <v>758928.38</v>
      </c>
    </row>
    <row r="34" spans="1:16" x14ac:dyDescent="0.2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100</v>
      </c>
      <c r="H34" s="5" t="s">
        <v>101</v>
      </c>
      <c r="I34" s="5"/>
      <c r="J34" s="5"/>
      <c r="K34" s="5">
        <v>232</v>
      </c>
      <c r="L34" s="5">
        <v>15</v>
      </c>
      <c r="M34" s="5">
        <v>3</v>
      </c>
      <c r="N34" s="5" t="s">
        <v>3</v>
      </c>
      <c r="O34" s="5">
        <v>2</v>
      </c>
      <c r="P34" s="5">
        <v>0</v>
      </c>
    </row>
    <row r="35" spans="1:16" x14ac:dyDescent="0.2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233465.8</v>
      </c>
      <c r="G35" s="5" t="s">
        <v>102</v>
      </c>
      <c r="H35" s="5" t="s">
        <v>103</v>
      </c>
      <c r="I35" s="5"/>
      <c r="J35" s="5"/>
      <c r="K35" s="5">
        <v>214</v>
      </c>
      <c r="L35" s="5">
        <v>16</v>
      </c>
      <c r="M35" s="5">
        <v>3</v>
      </c>
      <c r="N35" s="5" t="s">
        <v>3</v>
      </c>
      <c r="O35" s="5">
        <v>2</v>
      </c>
      <c r="P35" s="5">
        <v>2468099.7599999998</v>
      </c>
    </row>
    <row r="36" spans="1:16" x14ac:dyDescent="0.2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0</v>
      </c>
      <c r="G36" s="5" t="s">
        <v>104</v>
      </c>
      <c r="H36" s="5" t="s">
        <v>105</v>
      </c>
      <c r="I36" s="5"/>
      <c r="J36" s="5"/>
      <c r="K36" s="5">
        <v>215</v>
      </c>
      <c r="L36" s="5">
        <v>17</v>
      </c>
      <c r="M36" s="5">
        <v>3</v>
      </c>
      <c r="N36" s="5" t="s">
        <v>3</v>
      </c>
      <c r="O36" s="5">
        <v>2</v>
      </c>
      <c r="P36" s="5">
        <v>0</v>
      </c>
    </row>
    <row r="37" spans="1:16" x14ac:dyDescent="0.2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944.54</v>
      </c>
      <c r="G37" s="5" t="s">
        <v>106</v>
      </c>
      <c r="H37" s="5" t="s">
        <v>107</v>
      </c>
      <c r="I37" s="5"/>
      <c r="J37" s="5"/>
      <c r="K37" s="5">
        <v>217</v>
      </c>
      <c r="L37" s="5">
        <v>18</v>
      </c>
      <c r="M37" s="5">
        <v>3</v>
      </c>
      <c r="N37" s="5" t="s">
        <v>3</v>
      </c>
      <c r="O37" s="5">
        <v>2</v>
      </c>
      <c r="P37" s="5">
        <v>26970.59</v>
      </c>
    </row>
    <row r="38" spans="1:16" x14ac:dyDescent="0.2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108</v>
      </c>
      <c r="H38" s="5" t="s">
        <v>109</v>
      </c>
      <c r="I38" s="5"/>
      <c r="J38" s="5"/>
      <c r="K38" s="5">
        <v>230</v>
      </c>
      <c r="L38" s="5">
        <v>19</v>
      </c>
      <c r="M38" s="5">
        <v>3</v>
      </c>
      <c r="N38" s="5" t="s">
        <v>3</v>
      </c>
      <c r="O38" s="5">
        <v>2</v>
      </c>
      <c r="P38" s="5">
        <v>0</v>
      </c>
    </row>
    <row r="39" spans="1:16" x14ac:dyDescent="0.2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110</v>
      </c>
      <c r="H39" s="5" t="s">
        <v>111</v>
      </c>
      <c r="I39" s="5"/>
      <c r="J39" s="5"/>
      <c r="K39" s="5">
        <v>206</v>
      </c>
      <c r="L39" s="5">
        <v>20</v>
      </c>
      <c r="M39" s="5">
        <v>3</v>
      </c>
      <c r="N39" s="5" t="s">
        <v>3</v>
      </c>
      <c r="O39" s="5">
        <v>2</v>
      </c>
      <c r="P39" s="5">
        <v>0</v>
      </c>
    </row>
    <row r="40" spans="1:16" x14ac:dyDescent="0.2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1974.9477749999999</v>
      </c>
      <c r="G40" s="5" t="s">
        <v>112</v>
      </c>
      <c r="H40" s="5" t="s">
        <v>113</v>
      </c>
      <c r="I40" s="5"/>
      <c r="J40" s="5"/>
      <c r="K40" s="5">
        <v>207</v>
      </c>
      <c r="L40" s="5">
        <v>21</v>
      </c>
      <c r="M40" s="5">
        <v>3</v>
      </c>
      <c r="N40" s="5" t="s">
        <v>3</v>
      </c>
      <c r="O40" s="5">
        <v>-1</v>
      </c>
      <c r="P40" s="5">
        <v>1974.9477749999999</v>
      </c>
    </row>
    <row r="41" spans="1:16" x14ac:dyDescent="0.2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114</v>
      </c>
      <c r="H41" s="5" t="s">
        <v>115</v>
      </c>
      <c r="I41" s="5"/>
      <c r="J41" s="5"/>
      <c r="K41" s="5">
        <v>208</v>
      </c>
      <c r="L41" s="5">
        <v>22</v>
      </c>
      <c r="M41" s="5">
        <v>3</v>
      </c>
      <c r="N41" s="5" t="s">
        <v>3</v>
      </c>
      <c r="O41" s="5">
        <v>-1</v>
      </c>
      <c r="P41" s="5">
        <v>0</v>
      </c>
    </row>
    <row r="42" spans="1:16" x14ac:dyDescent="0.2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116</v>
      </c>
      <c r="H42" s="5" t="s">
        <v>117</v>
      </c>
      <c r="I42" s="5"/>
      <c r="J42" s="5"/>
      <c r="K42" s="5">
        <v>209</v>
      </c>
      <c r="L42" s="5">
        <v>23</v>
      </c>
      <c r="M42" s="5">
        <v>3</v>
      </c>
      <c r="N42" s="5" t="s">
        <v>3</v>
      </c>
      <c r="O42" s="5">
        <v>2</v>
      </c>
      <c r="P42" s="5">
        <v>0</v>
      </c>
    </row>
    <row r="43" spans="1:16" x14ac:dyDescent="0.2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118</v>
      </c>
      <c r="H43" s="5" t="s">
        <v>119</v>
      </c>
      <c r="I43" s="5"/>
      <c r="J43" s="5"/>
      <c r="K43" s="5">
        <v>233</v>
      </c>
      <c r="L43" s="5">
        <v>24</v>
      </c>
      <c r="M43" s="5">
        <v>3</v>
      </c>
      <c r="N43" s="5" t="s">
        <v>3</v>
      </c>
      <c r="O43" s="5">
        <v>2</v>
      </c>
      <c r="P43" s="5">
        <v>0</v>
      </c>
    </row>
    <row r="44" spans="1:16" x14ac:dyDescent="0.2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21804.51</v>
      </c>
      <c r="G44" s="5" t="s">
        <v>120</v>
      </c>
      <c r="H44" s="5" t="s">
        <v>121</v>
      </c>
      <c r="I44" s="5"/>
      <c r="J44" s="5"/>
      <c r="K44" s="5">
        <v>210</v>
      </c>
      <c r="L44" s="5">
        <v>25</v>
      </c>
      <c r="M44" s="5">
        <v>3</v>
      </c>
      <c r="N44" s="5" t="s">
        <v>3</v>
      </c>
      <c r="O44" s="5">
        <v>2</v>
      </c>
      <c r="P44" s="5">
        <v>626207.30000000005</v>
      </c>
    </row>
    <row r="45" spans="1:16" x14ac:dyDescent="0.2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14063.49</v>
      </c>
      <c r="G45" s="5" t="s">
        <v>122</v>
      </c>
      <c r="H45" s="5" t="s">
        <v>123</v>
      </c>
      <c r="I45" s="5"/>
      <c r="J45" s="5"/>
      <c r="K45" s="5">
        <v>211</v>
      </c>
      <c r="L45" s="5">
        <v>26</v>
      </c>
      <c r="M45" s="5">
        <v>3</v>
      </c>
      <c r="N45" s="5" t="s">
        <v>3</v>
      </c>
      <c r="O45" s="5">
        <v>2</v>
      </c>
      <c r="P45" s="5">
        <v>311160.65000000002</v>
      </c>
    </row>
    <row r="46" spans="1:16" x14ac:dyDescent="0.2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234410.34</v>
      </c>
      <c r="G46" s="5" t="s">
        <v>124</v>
      </c>
      <c r="H46" s="5" t="s">
        <v>125</v>
      </c>
      <c r="I46" s="5"/>
      <c r="J46" s="5"/>
      <c r="K46" s="5">
        <v>224</v>
      </c>
      <c r="L46" s="5">
        <v>27</v>
      </c>
      <c r="M46" s="5">
        <v>3</v>
      </c>
      <c r="N46" s="5" t="s">
        <v>3</v>
      </c>
      <c r="O46" s="5">
        <v>2</v>
      </c>
      <c r="P46" s="5">
        <v>2495070.35</v>
      </c>
    </row>
    <row r="47" spans="1:16" x14ac:dyDescent="0.2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234410.34</v>
      </c>
      <c r="G47" s="5" t="s">
        <v>228</v>
      </c>
      <c r="H47" s="5" t="s">
        <v>229</v>
      </c>
      <c r="I47" s="5"/>
      <c r="J47" s="5"/>
      <c r="K47" s="5">
        <v>212</v>
      </c>
      <c r="L47" s="5">
        <v>28</v>
      </c>
      <c r="M47" s="5">
        <v>0</v>
      </c>
      <c r="N47" s="5" t="s">
        <v>3</v>
      </c>
      <c r="O47" s="5">
        <v>2</v>
      </c>
      <c r="P47" s="5">
        <v>2495070.35</v>
      </c>
    </row>
    <row r="48" spans="1:16" x14ac:dyDescent="0.2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46882.07</v>
      </c>
      <c r="G48" s="5" t="s">
        <v>230</v>
      </c>
      <c r="H48" s="5" t="s">
        <v>231</v>
      </c>
      <c r="I48" s="5"/>
      <c r="J48" s="5"/>
      <c r="K48" s="5">
        <v>212</v>
      </c>
      <c r="L48" s="5">
        <v>29</v>
      </c>
      <c r="M48" s="5">
        <v>0</v>
      </c>
      <c r="N48" s="5" t="s">
        <v>3</v>
      </c>
      <c r="O48" s="5">
        <v>2</v>
      </c>
      <c r="P48" s="5">
        <v>499014.07</v>
      </c>
    </row>
    <row r="49" spans="1:50" x14ac:dyDescent="0.2">
      <c r="A49" s="5">
        <v>50</v>
      </c>
      <c r="B49" s="5">
        <v>1</v>
      </c>
      <c r="C49" s="5">
        <v>0</v>
      </c>
      <c r="D49" s="5">
        <v>2</v>
      </c>
      <c r="E49" s="5">
        <v>213</v>
      </c>
      <c r="F49" s="5">
        <v>281292.40999999997</v>
      </c>
      <c r="G49" s="5" t="s">
        <v>232</v>
      </c>
      <c r="H49" s="5" t="s">
        <v>124</v>
      </c>
      <c r="I49" s="5"/>
      <c r="J49" s="5"/>
      <c r="K49" s="5">
        <v>212</v>
      </c>
      <c r="L49" s="5">
        <v>30</v>
      </c>
      <c r="M49" s="5">
        <v>0</v>
      </c>
      <c r="N49" s="5" t="s">
        <v>3</v>
      </c>
      <c r="O49" s="5">
        <v>2</v>
      </c>
      <c r="P49" s="5">
        <v>2994084.42</v>
      </c>
    </row>
    <row r="51" spans="1:50" x14ac:dyDescent="0.2">
      <c r="A51">
        <v>-1</v>
      </c>
    </row>
    <row r="54" spans="1:50" x14ac:dyDescent="0.2">
      <c r="A54" s="4">
        <v>75</v>
      </c>
      <c r="B54" s="4" t="s">
        <v>235</v>
      </c>
      <c r="C54" s="4">
        <v>2000</v>
      </c>
      <c r="D54" s="4">
        <v>0</v>
      </c>
      <c r="E54" s="4">
        <v>1</v>
      </c>
      <c r="F54" s="4"/>
      <c r="G54" s="4">
        <v>0</v>
      </c>
      <c r="H54" s="4">
        <v>1</v>
      </c>
      <c r="I54" s="4">
        <v>0</v>
      </c>
      <c r="J54" s="4">
        <v>1</v>
      </c>
      <c r="K54" s="4">
        <v>98</v>
      </c>
      <c r="L54" s="4">
        <v>77</v>
      </c>
      <c r="M54" s="4">
        <v>0</v>
      </c>
      <c r="N54" s="4">
        <v>72842451</v>
      </c>
      <c r="O54" s="4">
        <v>1</v>
      </c>
    </row>
    <row r="55" spans="1:50" x14ac:dyDescent="0.2">
      <c r="A55" s="4">
        <v>75</v>
      </c>
      <c r="B55" s="4" t="s">
        <v>236</v>
      </c>
      <c r="C55" s="4">
        <v>2023</v>
      </c>
      <c r="D55" s="4">
        <v>0</v>
      </c>
      <c r="E55" s="4">
        <v>10</v>
      </c>
      <c r="F55" s="4"/>
      <c r="G55" s="4">
        <v>0</v>
      </c>
      <c r="H55" s="4">
        <v>2</v>
      </c>
      <c r="I55" s="4">
        <v>1</v>
      </c>
      <c r="J55" s="4">
        <v>1</v>
      </c>
      <c r="K55" s="4">
        <v>95</v>
      </c>
      <c r="L55" s="4">
        <v>65</v>
      </c>
      <c r="M55" s="4">
        <v>1</v>
      </c>
      <c r="N55" s="4">
        <v>72842452</v>
      </c>
      <c r="O55" s="4">
        <v>2</v>
      </c>
    </row>
    <row r="56" spans="1:50" x14ac:dyDescent="0.2">
      <c r="A56" s="6">
        <v>1</v>
      </c>
      <c r="B56" s="6" t="s">
        <v>237</v>
      </c>
      <c r="C56" s="6" t="s">
        <v>238</v>
      </c>
      <c r="D56" s="6">
        <v>2024</v>
      </c>
      <c r="E56" s="6">
        <v>7</v>
      </c>
      <c r="F56" s="6">
        <v>1</v>
      </c>
      <c r="G56" s="6">
        <v>1</v>
      </c>
      <c r="H56" s="6">
        <v>0</v>
      </c>
      <c r="I56" s="6">
        <v>2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 t="s">
        <v>3</v>
      </c>
      <c r="S56" s="6" t="s">
        <v>3</v>
      </c>
      <c r="T56" s="6" t="s">
        <v>3</v>
      </c>
      <c r="U56" s="6" t="s">
        <v>3</v>
      </c>
      <c r="V56" s="6" t="s">
        <v>3</v>
      </c>
      <c r="W56" s="6" t="s">
        <v>3</v>
      </c>
      <c r="X56" s="6" t="s">
        <v>3</v>
      </c>
      <c r="Y56" s="6" t="s">
        <v>3</v>
      </c>
      <c r="Z56" s="6" t="s">
        <v>3</v>
      </c>
      <c r="AA56" s="6" t="s">
        <v>239</v>
      </c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>
        <v>72842453</v>
      </c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 x14ac:dyDescent="0.2">
      <c r="A57" s="6">
        <v>1</v>
      </c>
      <c r="B57" s="6" t="s">
        <v>237</v>
      </c>
      <c r="C57" s="6" t="s">
        <v>240</v>
      </c>
      <c r="D57" s="6">
        <v>2024</v>
      </c>
      <c r="E57" s="6">
        <v>7</v>
      </c>
      <c r="F57" s="6">
        <v>1</v>
      </c>
      <c r="G57" s="6">
        <v>1</v>
      </c>
      <c r="H57" s="6">
        <v>0</v>
      </c>
      <c r="I57" s="6">
        <v>2</v>
      </c>
      <c r="J57" s="6">
        <v>1</v>
      </c>
      <c r="K57" s="6">
        <v>1</v>
      </c>
      <c r="L57" s="6">
        <v>1</v>
      </c>
      <c r="M57" s="6">
        <v>1</v>
      </c>
      <c r="N57" s="6">
        <v>1</v>
      </c>
      <c r="O57" s="6">
        <v>1</v>
      </c>
      <c r="P57" s="6">
        <v>1</v>
      </c>
      <c r="Q57" s="6">
        <v>1</v>
      </c>
      <c r="R57" s="6" t="s">
        <v>3</v>
      </c>
      <c r="S57" s="6" t="s">
        <v>3</v>
      </c>
      <c r="T57" s="6" t="s">
        <v>3</v>
      </c>
      <c r="U57" s="6" t="s">
        <v>3</v>
      </c>
      <c r="V57" s="6" t="s">
        <v>3</v>
      </c>
      <c r="W57" s="6" t="s">
        <v>3</v>
      </c>
      <c r="X57" s="6" t="s">
        <v>3</v>
      </c>
      <c r="Y57" s="6" t="s">
        <v>3</v>
      </c>
      <c r="Z57" s="6" t="s">
        <v>3</v>
      </c>
      <c r="AA57" s="6" t="s">
        <v>3</v>
      </c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>
        <v>72842454</v>
      </c>
      <c r="AO57" s="6"/>
      <c r="AP57" s="6"/>
      <c r="AQ57" s="6"/>
      <c r="AR57" s="6"/>
      <c r="AS57" s="6"/>
      <c r="AT57" s="6"/>
      <c r="AU57" s="6"/>
      <c r="AV57" s="6"/>
      <c r="AW57" s="6"/>
      <c r="AX57" s="6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E28DD-D220-4B99-A09D-4B9F920D7D33}">
  <dimension ref="A1:DO13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72842451</v>
      </c>
      <c r="C1">
        <v>72843138</v>
      </c>
      <c r="D1">
        <v>44573642</v>
      </c>
      <c r="E1">
        <v>30570983</v>
      </c>
      <c r="F1">
        <v>1</v>
      </c>
      <c r="G1">
        <v>30570983</v>
      </c>
      <c r="H1">
        <v>1</v>
      </c>
      <c r="I1" t="s">
        <v>242</v>
      </c>
      <c r="J1" t="s">
        <v>3</v>
      </c>
      <c r="K1" t="s">
        <v>243</v>
      </c>
      <c r="L1">
        <v>1191</v>
      </c>
      <c r="N1">
        <v>1013</v>
      </c>
      <c r="O1" t="s">
        <v>244</v>
      </c>
      <c r="P1" t="s">
        <v>244</v>
      </c>
      <c r="Q1">
        <v>1</v>
      </c>
      <c r="W1">
        <v>0</v>
      </c>
      <c r="X1">
        <v>476480486</v>
      </c>
      <c r="Y1">
        <f>AT1</f>
        <v>0.6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0.6</v>
      </c>
      <c r="AU1" t="s">
        <v>3</v>
      </c>
      <c r="AV1">
        <v>1</v>
      </c>
      <c r="AW1">
        <v>2</v>
      </c>
      <c r="AX1">
        <v>72843140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720</v>
      </c>
      <c r="CW1">
        <v>0</v>
      </c>
      <c r="CX1">
        <f>ROUND(Y1*Source!I28,9)</f>
        <v>720</v>
      </c>
      <c r="CY1">
        <f>AD1</f>
        <v>0</v>
      </c>
      <c r="CZ1">
        <f>AH1</f>
        <v>0</v>
      </c>
      <c r="DA1">
        <f>AL1</f>
        <v>1</v>
      </c>
      <c r="DB1">
        <f>ROUND(ROUND(AT1*CZ1,2),6)</f>
        <v>0</v>
      </c>
      <c r="DC1">
        <f>ROUND(ROUND(AT1*AG1,2),6)</f>
        <v>0</v>
      </c>
      <c r="DD1" t="s">
        <v>3</v>
      </c>
      <c r="DE1" t="s">
        <v>3</v>
      </c>
      <c r="DF1">
        <f t="shared" ref="DF1:DF9" si="0">ROUND(ROUND(AE1,2)*CX1,2)</f>
        <v>0</v>
      </c>
      <c r="DG1">
        <f t="shared" ref="DG1:DG7" si="1">ROUND(ROUND(AF1,2)*CX1,2)</f>
        <v>0</v>
      </c>
      <c r="DH1">
        <f t="shared" ref="DH1:DH7" si="2">ROUND(ROUND(AG1,2)*CX1,2)</f>
        <v>0</v>
      </c>
      <c r="DI1">
        <f t="shared" ref="DI1:DI32" si="3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ROW(Source!A29)</f>
        <v>29</v>
      </c>
      <c r="B2">
        <v>72842452</v>
      </c>
      <c r="C2">
        <v>72843138</v>
      </c>
      <c r="D2">
        <v>44573642</v>
      </c>
      <c r="E2">
        <v>30570983</v>
      </c>
      <c r="F2">
        <v>1</v>
      </c>
      <c r="G2">
        <v>30570983</v>
      </c>
      <c r="H2">
        <v>1</v>
      </c>
      <c r="I2" t="s">
        <v>242</v>
      </c>
      <c r="J2" t="s">
        <v>3</v>
      </c>
      <c r="K2" t="s">
        <v>243</v>
      </c>
      <c r="L2">
        <v>1191</v>
      </c>
      <c r="N2">
        <v>1013</v>
      </c>
      <c r="O2" t="s">
        <v>244</v>
      </c>
      <c r="P2" t="s">
        <v>244</v>
      </c>
      <c r="Q2">
        <v>1</v>
      </c>
      <c r="W2">
        <v>0</v>
      </c>
      <c r="X2">
        <v>476480486</v>
      </c>
      <c r="Y2">
        <f>AT2</f>
        <v>0.6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0.6</v>
      </c>
      <c r="AU2" t="s">
        <v>3</v>
      </c>
      <c r="AV2">
        <v>1</v>
      </c>
      <c r="AW2">
        <v>2</v>
      </c>
      <c r="AX2">
        <v>72843140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ROUND(AT2*Source!I29*AH2*AL2,2)</f>
        <v>0</v>
      </c>
      <c r="CV2">
        <f>ROUND(Y2*Source!I29,9)</f>
        <v>720</v>
      </c>
      <c r="CW2">
        <v>0</v>
      </c>
      <c r="CX2">
        <f>ROUND(Y2*Source!I29,9)</f>
        <v>720</v>
      </c>
      <c r="CY2">
        <f>AD2</f>
        <v>0</v>
      </c>
      <c r="CZ2">
        <f>AH2</f>
        <v>0</v>
      </c>
      <c r="DA2">
        <f>AL2</f>
        <v>1</v>
      </c>
      <c r="DB2">
        <f>ROUND(ROUND(AT2*CZ2,2),6)</f>
        <v>0</v>
      </c>
      <c r="DC2">
        <f>ROUND(ROUND(AT2*AG2,2),6)</f>
        <v>0</v>
      </c>
      <c r="DD2" t="s">
        <v>3</v>
      </c>
      <c r="DE2" t="s">
        <v>3</v>
      </c>
      <c r="DF2">
        <f t="shared" si="0"/>
        <v>0</v>
      </c>
      <c r="DG2">
        <f t="shared" si="1"/>
        <v>0</v>
      </c>
      <c r="DH2">
        <f t="shared" si="2"/>
        <v>0</v>
      </c>
      <c r="DI2">
        <f t="shared" si="3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ROW(Source!A30)</f>
        <v>30</v>
      </c>
      <c r="B3">
        <v>72842451</v>
      </c>
      <c r="C3">
        <v>72843141</v>
      </c>
      <c r="D3">
        <v>44573642</v>
      </c>
      <c r="E3">
        <v>30570983</v>
      </c>
      <c r="F3">
        <v>1</v>
      </c>
      <c r="G3">
        <v>30570983</v>
      </c>
      <c r="H3">
        <v>1</v>
      </c>
      <c r="I3" t="s">
        <v>242</v>
      </c>
      <c r="J3" t="s">
        <v>3</v>
      </c>
      <c r="K3" t="s">
        <v>243</v>
      </c>
      <c r="L3">
        <v>1191</v>
      </c>
      <c r="N3">
        <v>1013</v>
      </c>
      <c r="O3" t="s">
        <v>244</v>
      </c>
      <c r="P3" t="s">
        <v>244</v>
      </c>
      <c r="Q3">
        <v>1</v>
      </c>
      <c r="W3">
        <v>0</v>
      </c>
      <c r="X3">
        <v>476480486</v>
      </c>
      <c r="Y3">
        <f>(AT3*1.15)</f>
        <v>5.3475000000000001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4.6500000000000004</v>
      </c>
      <c r="AU3" t="s">
        <v>16</v>
      </c>
      <c r="AV3">
        <v>1</v>
      </c>
      <c r="AW3">
        <v>2</v>
      </c>
      <c r="AX3">
        <v>72843146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U3">
        <f>ROUND(AT3*Source!I30*AH3*AL3,2)</f>
        <v>0</v>
      </c>
      <c r="CV3">
        <f>ROUND(Y3*Source!I30,9)</f>
        <v>64.17</v>
      </c>
      <c r="CW3">
        <v>0</v>
      </c>
      <c r="CX3">
        <f>ROUND(Y3*Source!I30,9)</f>
        <v>64.17</v>
      </c>
      <c r="CY3">
        <f>AD3</f>
        <v>0</v>
      </c>
      <c r="CZ3">
        <f>AH3</f>
        <v>0</v>
      </c>
      <c r="DA3">
        <f>AL3</f>
        <v>1</v>
      </c>
      <c r="DB3">
        <f>ROUND((ROUND(AT3*CZ3,2)*1.15),6)</f>
        <v>0</v>
      </c>
      <c r="DC3">
        <f>ROUND((ROUND(AT3*AG3,2)*1.15),6)</f>
        <v>0</v>
      </c>
      <c r="DD3" t="s">
        <v>3</v>
      </c>
      <c r="DE3" t="s">
        <v>3</v>
      </c>
      <c r="DF3">
        <f t="shared" si="0"/>
        <v>0</v>
      </c>
      <c r="DG3">
        <f t="shared" si="1"/>
        <v>0</v>
      </c>
      <c r="DH3">
        <f t="shared" si="2"/>
        <v>0</v>
      </c>
      <c r="DI3">
        <f t="shared" si="3"/>
        <v>0</v>
      </c>
      <c r="DJ3">
        <f>DI3</f>
        <v>0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ROW(Source!A30)</f>
        <v>30</v>
      </c>
      <c r="B4">
        <v>72842451</v>
      </c>
      <c r="C4">
        <v>72843141</v>
      </c>
      <c r="D4">
        <v>65153288</v>
      </c>
      <c r="E4">
        <v>1</v>
      </c>
      <c r="F4">
        <v>1</v>
      </c>
      <c r="G4">
        <v>30570983</v>
      </c>
      <c r="H4">
        <v>2</v>
      </c>
      <c r="I4" t="s">
        <v>245</v>
      </c>
      <c r="J4" t="s">
        <v>246</v>
      </c>
      <c r="K4" t="s">
        <v>247</v>
      </c>
      <c r="L4">
        <v>1368</v>
      </c>
      <c r="N4">
        <v>1011</v>
      </c>
      <c r="O4" t="s">
        <v>248</v>
      </c>
      <c r="P4" t="s">
        <v>248</v>
      </c>
      <c r="Q4">
        <v>1</v>
      </c>
      <c r="W4">
        <v>0</v>
      </c>
      <c r="X4">
        <v>-7781208</v>
      </c>
      <c r="Y4">
        <f>(AT4*1.25)</f>
        <v>1.2500000000000001E-2</v>
      </c>
      <c r="AA4">
        <v>0</v>
      </c>
      <c r="AB4">
        <v>83.1</v>
      </c>
      <c r="AC4">
        <v>12.62</v>
      </c>
      <c r="AD4">
        <v>0</v>
      </c>
      <c r="AE4">
        <v>0</v>
      </c>
      <c r="AF4">
        <v>83.1</v>
      </c>
      <c r="AG4">
        <v>12.62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0.01</v>
      </c>
      <c r="AU4" t="s">
        <v>15</v>
      </c>
      <c r="AV4">
        <v>0</v>
      </c>
      <c r="AW4">
        <v>2</v>
      </c>
      <c r="AX4">
        <v>72843147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ROUND(Y4*Source!I30*DO4,9)</f>
        <v>0</v>
      </c>
      <c r="CX4">
        <f>ROUND(Y4*Source!I30,9)</f>
        <v>0.15</v>
      </c>
      <c r="CY4">
        <f>AB4</f>
        <v>83.1</v>
      </c>
      <c r="CZ4">
        <f>AF4</f>
        <v>83.1</v>
      </c>
      <c r="DA4">
        <f>AJ4</f>
        <v>1</v>
      </c>
      <c r="DB4">
        <f>ROUND((ROUND(AT4*CZ4,2)*1.25),6)</f>
        <v>1.0375000000000001</v>
      </c>
      <c r="DC4">
        <f>ROUND((ROUND(AT4*AG4,2)*1.25),6)</f>
        <v>0.16250000000000001</v>
      </c>
      <c r="DD4" t="s">
        <v>3</v>
      </c>
      <c r="DE4" t="s">
        <v>3</v>
      </c>
      <c r="DF4">
        <f t="shared" si="0"/>
        <v>0</v>
      </c>
      <c r="DG4">
        <f t="shared" si="1"/>
        <v>12.47</v>
      </c>
      <c r="DH4">
        <f t="shared" si="2"/>
        <v>1.89</v>
      </c>
      <c r="DI4">
        <f t="shared" si="3"/>
        <v>0</v>
      </c>
      <c r="DJ4">
        <f>DG4</f>
        <v>12.47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ROW(Source!A30)</f>
        <v>30</v>
      </c>
      <c r="B5">
        <v>72842451</v>
      </c>
      <c r="C5">
        <v>72843141</v>
      </c>
      <c r="D5">
        <v>65152875</v>
      </c>
      <c r="E5">
        <v>1</v>
      </c>
      <c r="F5">
        <v>1</v>
      </c>
      <c r="G5">
        <v>30570983</v>
      </c>
      <c r="H5">
        <v>2</v>
      </c>
      <c r="I5" t="s">
        <v>249</v>
      </c>
      <c r="J5" t="s">
        <v>250</v>
      </c>
      <c r="K5" t="s">
        <v>251</v>
      </c>
      <c r="L5">
        <v>1368</v>
      </c>
      <c r="N5">
        <v>1011</v>
      </c>
      <c r="O5" t="s">
        <v>248</v>
      </c>
      <c r="P5" t="s">
        <v>248</v>
      </c>
      <c r="Q5">
        <v>1</v>
      </c>
      <c r="W5">
        <v>0</v>
      </c>
      <c r="X5">
        <v>1749236519</v>
      </c>
      <c r="Y5">
        <f>(AT5*1.25)</f>
        <v>3.7499999999999999E-2</v>
      </c>
      <c r="AA5">
        <v>0</v>
      </c>
      <c r="AB5">
        <v>0.17</v>
      </c>
      <c r="AC5">
        <v>0</v>
      </c>
      <c r="AD5">
        <v>0</v>
      </c>
      <c r="AE5">
        <v>0</v>
      </c>
      <c r="AF5">
        <v>0.17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0.03</v>
      </c>
      <c r="AU5" t="s">
        <v>15</v>
      </c>
      <c r="AV5">
        <v>0</v>
      </c>
      <c r="AW5">
        <v>2</v>
      </c>
      <c r="AX5">
        <v>72843148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f>ROUND(Y5*Source!I30*DO5,9)</f>
        <v>0</v>
      </c>
      <c r="CX5">
        <f>ROUND(Y5*Source!I30,9)</f>
        <v>0.45</v>
      </c>
      <c r="CY5">
        <f>AB5</f>
        <v>0.17</v>
      </c>
      <c r="CZ5">
        <f>AF5</f>
        <v>0.17</v>
      </c>
      <c r="DA5">
        <f>AJ5</f>
        <v>1</v>
      </c>
      <c r="DB5">
        <f>ROUND((ROUND(AT5*CZ5,2)*1.25),6)</f>
        <v>1.2500000000000001E-2</v>
      </c>
      <c r="DC5">
        <f>ROUND((ROUND(AT5*AG5,2)*1.25),6)</f>
        <v>0</v>
      </c>
      <c r="DD5" t="s">
        <v>3</v>
      </c>
      <c r="DE5" t="s">
        <v>3</v>
      </c>
      <c r="DF5">
        <f t="shared" si="0"/>
        <v>0</v>
      </c>
      <c r="DG5">
        <f t="shared" si="1"/>
        <v>0.08</v>
      </c>
      <c r="DH5">
        <f t="shared" si="2"/>
        <v>0</v>
      </c>
      <c r="DI5">
        <f t="shared" si="3"/>
        <v>0</v>
      </c>
      <c r="DJ5">
        <f>DG5</f>
        <v>0.08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ROW(Source!A30)</f>
        <v>30</v>
      </c>
      <c r="B6">
        <v>72842451</v>
      </c>
      <c r="C6">
        <v>72843141</v>
      </c>
      <c r="D6">
        <v>42896447</v>
      </c>
      <c r="E6">
        <v>1</v>
      </c>
      <c r="F6">
        <v>1</v>
      </c>
      <c r="G6">
        <v>30570983</v>
      </c>
      <c r="H6">
        <v>3</v>
      </c>
      <c r="I6" t="s">
        <v>36</v>
      </c>
      <c r="J6" t="s">
        <v>39</v>
      </c>
      <c r="K6" t="s">
        <v>37</v>
      </c>
      <c r="L6">
        <v>1348</v>
      </c>
      <c r="N6">
        <v>1009</v>
      </c>
      <c r="O6" t="s">
        <v>38</v>
      </c>
      <c r="P6" t="s">
        <v>38</v>
      </c>
      <c r="Q6">
        <v>1000</v>
      </c>
      <c r="W6">
        <v>0</v>
      </c>
      <c r="X6">
        <v>-1834906099</v>
      </c>
      <c r="Y6">
        <f>AT6</f>
        <v>1.03E-2</v>
      </c>
      <c r="AA6">
        <v>62838.21</v>
      </c>
      <c r="AB6">
        <v>0</v>
      </c>
      <c r="AC6">
        <v>0</v>
      </c>
      <c r="AD6">
        <v>0</v>
      </c>
      <c r="AE6">
        <v>62838.21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0</v>
      </c>
      <c r="AN6">
        <v>0</v>
      </c>
      <c r="AO6">
        <v>0</v>
      </c>
      <c r="AP6">
        <v>1</v>
      </c>
      <c r="AQ6">
        <v>0</v>
      </c>
      <c r="AR6">
        <v>0</v>
      </c>
      <c r="AS6" t="s">
        <v>3</v>
      </c>
      <c r="AT6">
        <v>1.03E-2</v>
      </c>
      <c r="AU6" t="s">
        <v>3</v>
      </c>
      <c r="AV6">
        <v>0</v>
      </c>
      <c r="AW6">
        <v>1</v>
      </c>
      <c r="AX6">
        <v>-1</v>
      </c>
      <c r="AY6">
        <v>0</v>
      </c>
      <c r="AZ6">
        <v>0</v>
      </c>
      <c r="BA6" t="s">
        <v>3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ROUND(Y6*Source!I30,9)</f>
        <v>0.1236</v>
      </c>
      <c r="CY6">
        <f>AA6</f>
        <v>62838.21</v>
      </c>
      <c r="CZ6">
        <f>AE6</f>
        <v>62838.21</v>
      </c>
      <c r="DA6">
        <f>AI6</f>
        <v>1</v>
      </c>
      <c r="DB6">
        <f>ROUND(ROUND(AT6*CZ6,2),6)</f>
        <v>647.23</v>
      </c>
      <c r="DC6">
        <f>ROUND(ROUND(AT6*AG6,2),6)</f>
        <v>0</v>
      </c>
      <c r="DD6" t="s">
        <v>3</v>
      </c>
      <c r="DE6" t="s">
        <v>3</v>
      </c>
      <c r="DF6">
        <f t="shared" si="0"/>
        <v>7766.8</v>
      </c>
      <c r="DG6">
        <f t="shared" si="1"/>
        <v>0</v>
      </c>
      <c r="DH6">
        <f t="shared" si="2"/>
        <v>0</v>
      </c>
      <c r="DI6">
        <f t="shared" si="3"/>
        <v>0</v>
      </c>
      <c r="DJ6">
        <f>DF6</f>
        <v>7766.8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ROW(Source!A31)</f>
        <v>31</v>
      </c>
      <c r="B7">
        <v>72842452</v>
      </c>
      <c r="C7">
        <v>72843141</v>
      </c>
      <c r="D7">
        <v>44573642</v>
      </c>
      <c r="E7">
        <v>30570983</v>
      </c>
      <c r="F7">
        <v>1</v>
      </c>
      <c r="G7">
        <v>30570983</v>
      </c>
      <c r="H7">
        <v>1</v>
      </c>
      <c r="I7" t="s">
        <v>242</v>
      </c>
      <c r="J7" t="s">
        <v>3</v>
      </c>
      <c r="K7" t="s">
        <v>243</v>
      </c>
      <c r="L7">
        <v>1191</v>
      </c>
      <c r="N7">
        <v>1013</v>
      </c>
      <c r="O7" t="s">
        <v>244</v>
      </c>
      <c r="P7" t="s">
        <v>244</v>
      </c>
      <c r="Q7">
        <v>1</v>
      </c>
      <c r="W7">
        <v>0</v>
      </c>
      <c r="X7">
        <v>476480486</v>
      </c>
      <c r="Y7">
        <f>(AT7*1.15)</f>
        <v>5.3475000000000001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4.6500000000000004</v>
      </c>
      <c r="AU7" t="s">
        <v>16</v>
      </c>
      <c r="AV7">
        <v>1</v>
      </c>
      <c r="AW7">
        <v>2</v>
      </c>
      <c r="AX7">
        <v>72843146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ROUND(AT7*Source!I31*AH7*AL7,2)</f>
        <v>0</v>
      </c>
      <c r="CV7">
        <f>ROUND(Y7*Source!I31,9)</f>
        <v>64.17</v>
      </c>
      <c r="CW7">
        <v>0</v>
      </c>
      <c r="CX7">
        <f>ROUND(Y7*Source!I31,9)</f>
        <v>64.17</v>
      </c>
      <c r="CY7">
        <f>AD7</f>
        <v>0</v>
      </c>
      <c r="CZ7">
        <f>AH7</f>
        <v>0</v>
      </c>
      <c r="DA7">
        <f>AL7</f>
        <v>1</v>
      </c>
      <c r="DB7">
        <f>ROUND((ROUND(AT7*CZ7,2)*1.15),6)</f>
        <v>0</v>
      </c>
      <c r="DC7">
        <f>ROUND((ROUND(AT7*AG7,2)*1.15),6)</f>
        <v>0</v>
      </c>
      <c r="DD7" t="s">
        <v>3</v>
      </c>
      <c r="DE7" t="s">
        <v>3</v>
      </c>
      <c r="DF7">
        <f t="shared" si="0"/>
        <v>0</v>
      </c>
      <c r="DG7">
        <f t="shared" si="1"/>
        <v>0</v>
      </c>
      <c r="DH7">
        <f t="shared" si="2"/>
        <v>0</v>
      </c>
      <c r="DI7">
        <f t="shared" si="3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ROW(Source!A31)</f>
        <v>31</v>
      </c>
      <c r="B8">
        <v>72842452</v>
      </c>
      <c r="C8">
        <v>72843141</v>
      </c>
      <c r="D8">
        <v>65153288</v>
      </c>
      <c r="E8">
        <v>1</v>
      </c>
      <c r="F8">
        <v>1</v>
      </c>
      <c r="G8">
        <v>30570983</v>
      </c>
      <c r="H8">
        <v>2</v>
      </c>
      <c r="I8" t="s">
        <v>245</v>
      </c>
      <c r="J8" t="s">
        <v>246</v>
      </c>
      <c r="K8" t="s">
        <v>247</v>
      </c>
      <c r="L8">
        <v>1368</v>
      </c>
      <c r="N8">
        <v>1011</v>
      </c>
      <c r="O8" t="s">
        <v>248</v>
      </c>
      <c r="P8" t="s">
        <v>248</v>
      </c>
      <c r="Q8">
        <v>1</v>
      </c>
      <c r="W8">
        <v>0</v>
      </c>
      <c r="X8">
        <v>-7781208</v>
      </c>
      <c r="Y8">
        <f>(AT8*1.25)</f>
        <v>1.2500000000000001E-2</v>
      </c>
      <c r="AA8">
        <v>0</v>
      </c>
      <c r="AB8">
        <v>1095.3800000000001</v>
      </c>
      <c r="AC8">
        <v>446.4</v>
      </c>
      <c r="AD8">
        <v>0</v>
      </c>
      <c r="AE8">
        <v>0</v>
      </c>
      <c r="AF8">
        <v>83.1</v>
      </c>
      <c r="AG8">
        <v>12.62</v>
      </c>
      <c r="AH8">
        <v>0</v>
      </c>
      <c r="AI8">
        <v>1</v>
      </c>
      <c r="AJ8">
        <v>12.86</v>
      </c>
      <c r="AK8">
        <v>34.51</v>
      </c>
      <c r="AL8">
        <v>1</v>
      </c>
      <c r="AM8">
        <v>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0.01</v>
      </c>
      <c r="AU8" t="s">
        <v>15</v>
      </c>
      <c r="AV8">
        <v>0</v>
      </c>
      <c r="AW8">
        <v>2</v>
      </c>
      <c r="AX8">
        <v>72843147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f>ROUND(Y8*Source!I31*DO8,9)</f>
        <v>0</v>
      </c>
      <c r="CX8">
        <f>ROUND(Y8*Source!I31,9)</f>
        <v>0.15</v>
      </c>
      <c r="CY8">
        <f>AB8</f>
        <v>1095.3800000000001</v>
      </c>
      <c r="CZ8">
        <f>AF8</f>
        <v>83.1</v>
      </c>
      <c r="DA8">
        <f>AJ8</f>
        <v>12.86</v>
      </c>
      <c r="DB8">
        <f>ROUND((ROUND(AT8*CZ8,2)*1.25),6)</f>
        <v>1.0375000000000001</v>
      </c>
      <c r="DC8">
        <f>ROUND((ROUND(AT8*AG8,2)*1.25),6)</f>
        <v>0.16250000000000001</v>
      </c>
      <c r="DD8" t="s">
        <v>3</v>
      </c>
      <c r="DE8" t="s">
        <v>3</v>
      </c>
      <c r="DF8">
        <f t="shared" si="0"/>
        <v>0</v>
      </c>
      <c r="DG8">
        <f>ROUND(ROUND(AF8*AJ8,2)*CX8,2)</f>
        <v>160.30000000000001</v>
      </c>
      <c r="DH8">
        <f>ROUND(ROUND(AG8*AK8,2)*CX8,2)</f>
        <v>65.33</v>
      </c>
      <c r="DI8">
        <f t="shared" si="3"/>
        <v>0</v>
      </c>
      <c r="DJ8">
        <f>DG8</f>
        <v>160.30000000000001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ROW(Source!A31)</f>
        <v>31</v>
      </c>
      <c r="B9">
        <v>72842452</v>
      </c>
      <c r="C9">
        <v>72843141</v>
      </c>
      <c r="D9">
        <v>65152875</v>
      </c>
      <c r="E9">
        <v>1</v>
      </c>
      <c r="F9">
        <v>1</v>
      </c>
      <c r="G9">
        <v>30570983</v>
      </c>
      <c r="H9">
        <v>2</v>
      </c>
      <c r="I9" t="s">
        <v>249</v>
      </c>
      <c r="J9" t="s">
        <v>250</v>
      </c>
      <c r="K9" t="s">
        <v>251</v>
      </c>
      <c r="L9">
        <v>1368</v>
      </c>
      <c r="N9">
        <v>1011</v>
      </c>
      <c r="O9" t="s">
        <v>248</v>
      </c>
      <c r="P9" t="s">
        <v>248</v>
      </c>
      <c r="Q9">
        <v>1</v>
      </c>
      <c r="W9">
        <v>0</v>
      </c>
      <c r="X9">
        <v>1749236519</v>
      </c>
      <c r="Y9">
        <f>(AT9*1.25)</f>
        <v>3.7499999999999999E-2</v>
      </c>
      <c r="AA9">
        <v>0</v>
      </c>
      <c r="AB9">
        <v>1.65</v>
      </c>
      <c r="AC9">
        <v>0</v>
      </c>
      <c r="AD9">
        <v>0</v>
      </c>
      <c r="AE9">
        <v>0</v>
      </c>
      <c r="AF9">
        <v>0.17</v>
      </c>
      <c r="AG9">
        <v>0</v>
      </c>
      <c r="AH9">
        <v>0</v>
      </c>
      <c r="AI9">
        <v>1</v>
      </c>
      <c r="AJ9">
        <v>9.4700000000000006</v>
      </c>
      <c r="AK9">
        <v>34.51</v>
      </c>
      <c r="AL9">
        <v>1</v>
      </c>
      <c r="AM9">
        <v>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0.03</v>
      </c>
      <c r="AU9" t="s">
        <v>15</v>
      </c>
      <c r="AV9">
        <v>0</v>
      </c>
      <c r="AW9">
        <v>2</v>
      </c>
      <c r="AX9">
        <v>72843148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f>ROUND(Y9*Source!I31*DO9,9)</f>
        <v>0</v>
      </c>
      <c r="CX9">
        <f>ROUND(Y9*Source!I31,9)</f>
        <v>0.45</v>
      </c>
      <c r="CY9">
        <f>AB9</f>
        <v>1.65</v>
      </c>
      <c r="CZ9">
        <f>AF9</f>
        <v>0.17</v>
      </c>
      <c r="DA9">
        <f>AJ9</f>
        <v>9.4700000000000006</v>
      </c>
      <c r="DB9">
        <f>ROUND((ROUND(AT9*CZ9,2)*1.25),6)</f>
        <v>1.2500000000000001E-2</v>
      </c>
      <c r="DC9">
        <f>ROUND((ROUND(AT9*AG9,2)*1.25),6)</f>
        <v>0</v>
      </c>
      <c r="DD9" t="s">
        <v>3</v>
      </c>
      <c r="DE9" t="s">
        <v>3</v>
      </c>
      <c r="DF9">
        <f t="shared" si="0"/>
        <v>0</v>
      </c>
      <c r="DG9">
        <f>ROUND(ROUND(AF9*AJ9,2)*CX9,2)</f>
        <v>0.72</v>
      </c>
      <c r="DH9">
        <f>ROUND(ROUND(AG9*AK9,2)*CX9,2)</f>
        <v>0</v>
      </c>
      <c r="DI9">
        <f t="shared" si="3"/>
        <v>0</v>
      </c>
      <c r="DJ9">
        <f>DG9</f>
        <v>0.72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ROW(Source!A31)</f>
        <v>31</v>
      </c>
      <c r="B10">
        <v>72842452</v>
      </c>
      <c r="C10">
        <v>72843141</v>
      </c>
      <c r="D10">
        <v>42896447</v>
      </c>
      <c r="E10">
        <v>1</v>
      </c>
      <c r="F10">
        <v>1</v>
      </c>
      <c r="G10">
        <v>30570983</v>
      </c>
      <c r="H10">
        <v>3</v>
      </c>
      <c r="I10" t="s">
        <v>36</v>
      </c>
      <c r="J10" t="s">
        <v>39</v>
      </c>
      <c r="K10" t="s">
        <v>37</v>
      </c>
      <c r="L10">
        <v>1348</v>
      </c>
      <c r="N10">
        <v>1009</v>
      </c>
      <c r="O10" t="s">
        <v>38</v>
      </c>
      <c r="P10" t="s">
        <v>38</v>
      </c>
      <c r="Q10">
        <v>1000</v>
      </c>
      <c r="W10">
        <v>0</v>
      </c>
      <c r="X10">
        <v>-1834906099</v>
      </c>
      <c r="Y10">
        <f>AT10</f>
        <v>1.03E-2</v>
      </c>
      <c r="AA10">
        <v>571827.71</v>
      </c>
      <c r="AB10">
        <v>0</v>
      </c>
      <c r="AC10">
        <v>0</v>
      </c>
      <c r="AD10">
        <v>0</v>
      </c>
      <c r="AE10">
        <v>62838.21</v>
      </c>
      <c r="AF10">
        <v>0</v>
      </c>
      <c r="AG10">
        <v>0</v>
      </c>
      <c r="AH10">
        <v>0</v>
      </c>
      <c r="AI10">
        <v>9.1</v>
      </c>
      <c r="AJ10">
        <v>1</v>
      </c>
      <c r="AK10">
        <v>1</v>
      </c>
      <c r="AL10">
        <v>1</v>
      </c>
      <c r="AM10">
        <v>0</v>
      </c>
      <c r="AN10">
        <v>0</v>
      </c>
      <c r="AO10">
        <v>0</v>
      </c>
      <c r="AP10">
        <v>1</v>
      </c>
      <c r="AQ10">
        <v>0</v>
      </c>
      <c r="AR10">
        <v>0</v>
      </c>
      <c r="AS10" t="s">
        <v>3</v>
      </c>
      <c r="AT10">
        <v>1.03E-2</v>
      </c>
      <c r="AU10" t="s">
        <v>3</v>
      </c>
      <c r="AV10">
        <v>0</v>
      </c>
      <c r="AW10">
        <v>1</v>
      </c>
      <c r="AX10">
        <v>-1</v>
      </c>
      <c r="AY10">
        <v>0</v>
      </c>
      <c r="AZ10">
        <v>0</v>
      </c>
      <c r="BA10" t="s">
        <v>3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ROUND(Y10*Source!I31,9)</f>
        <v>0.1236</v>
      </c>
      <c r="CY10">
        <f>AA10</f>
        <v>571827.71</v>
      </c>
      <c r="CZ10">
        <f>AE10</f>
        <v>62838.21</v>
      </c>
      <c r="DA10">
        <f>AI10</f>
        <v>9.1</v>
      </c>
      <c r="DB10">
        <f>ROUND(ROUND(AT10*CZ10,2),6)</f>
        <v>647.23</v>
      </c>
      <c r="DC10">
        <f>ROUND(ROUND(AT10*AG10,2),6)</f>
        <v>0</v>
      </c>
      <c r="DD10" t="s">
        <v>3</v>
      </c>
      <c r="DE10" t="s">
        <v>3</v>
      </c>
      <c r="DF10">
        <f>ROUND(ROUND(AE10*AI10,2)*CX10,2)</f>
        <v>70677.899999999994</v>
      </c>
      <c r="DG10">
        <f t="shared" ref="DG10:DG16" si="4">ROUND(ROUND(AF10,2)*CX10,2)</f>
        <v>0</v>
      </c>
      <c r="DH10">
        <f t="shared" ref="DH10:DH16" si="5">ROUND(ROUND(AG10,2)*CX10,2)</f>
        <v>0</v>
      </c>
      <c r="DI10">
        <f t="shared" si="3"/>
        <v>0</v>
      </c>
      <c r="DJ10">
        <f>DF10</f>
        <v>70677.899999999994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ROW(Source!A34)</f>
        <v>34</v>
      </c>
      <c r="B11">
        <v>72842451</v>
      </c>
      <c r="C11">
        <v>72843151</v>
      </c>
      <c r="D11">
        <v>44573642</v>
      </c>
      <c r="E11">
        <v>30570983</v>
      </c>
      <c r="F11">
        <v>1</v>
      </c>
      <c r="G11">
        <v>30570983</v>
      </c>
      <c r="H11">
        <v>1</v>
      </c>
      <c r="I11" t="s">
        <v>242</v>
      </c>
      <c r="J11" t="s">
        <v>3</v>
      </c>
      <c r="K11" t="s">
        <v>243</v>
      </c>
      <c r="L11">
        <v>1191</v>
      </c>
      <c r="N11">
        <v>1013</v>
      </c>
      <c r="O11" t="s">
        <v>244</v>
      </c>
      <c r="P11" t="s">
        <v>244</v>
      </c>
      <c r="Q11">
        <v>1</v>
      </c>
      <c r="W11">
        <v>0</v>
      </c>
      <c r="X11">
        <v>476480486</v>
      </c>
      <c r="Y11">
        <f>(AT11*1.15)</f>
        <v>12.535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10.9</v>
      </c>
      <c r="AU11" t="s">
        <v>16</v>
      </c>
      <c r="AV11">
        <v>1</v>
      </c>
      <c r="AW11">
        <v>2</v>
      </c>
      <c r="AX11">
        <v>72843157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ROUND(AT11*Source!I34*AH11*AL11,2)</f>
        <v>0</v>
      </c>
      <c r="CV11">
        <f>ROUND(Y11*Source!I34,9)</f>
        <v>150.41999999999999</v>
      </c>
      <c r="CW11">
        <v>0</v>
      </c>
      <c r="CX11">
        <f>ROUND(Y11*Source!I34,9)</f>
        <v>150.41999999999999</v>
      </c>
      <c r="CY11">
        <f>AD11</f>
        <v>0</v>
      </c>
      <c r="CZ11">
        <f>AH11</f>
        <v>0</v>
      </c>
      <c r="DA11">
        <f>AL11</f>
        <v>1</v>
      </c>
      <c r="DB11">
        <f>ROUND((ROUND(AT11*CZ11,2)*1.15),6)</f>
        <v>0</v>
      </c>
      <c r="DC11">
        <f>ROUND((ROUND(AT11*AG11,2)*1.15),6)</f>
        <v>0</v>
      </c>
      <c r="DD11" t="s">
        <v>3</v>
      </c>
      <c r="DE11" t="s">
        <v>3</v>
      </c>
      <c r="DF11">
        <f t="shared" ref="DF11:DF17" si="6">ROUND(ROUND(AE11,2)*CX11,2)</f>
        <v>0</v>
      </c>
      <c r="DG11">
        <f t="shared" si="4"/>
        <v>0</v>
      </c>
      <c r="DH11">
        <f t="shared" si="5"/>
        <v>0</v>
      </c>
      <c r="DI11">
        <f t="shared" si="3"/>
        <v>0</v>
      </c>
      <c r="DJ11">
        <f>DI11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ROW(Source!A34)</f>
        <v>34</v>
      </c>
      <c r="B12">
        <v>72842451</v>
      </c>
      <c r="C12">
        <v>72843151</v>
      </c>
      <c r="D12">
        <v>65153288</v>
      </c>
      <c r="E12">
        <v>1</v>
      </c>
      <c r="F12">
        <v>1</v>
      </c>
      <c r="G12">
        <v>30570983</v>
      </c>
      <c r="H12">
        <v>2</v>
      </c>
      <c r="I12" t="s">
        <v>245</v>
      </c>
      <c r="J12" t="s">
        <v>246</v>
      </c>
      <c r="K12" t="s">
        <v>247</v>
      </c>
      <c r="L12">
        <v>1368</v>
      </c>
      <c r="N12">
        <v>1011</v>
      </c>
      <c r="O12" t="s">
        <v>248</v>
      </c>
      <c r="P12" t="s">
        <v>248</v>
      </c>
      <c r="Q12">
        <v>1</v>
      </c>
      <c r="W12">
        <v>0</v>
      </c>
      <c r="X12">
        <v>-7781208</v>
      </c>
      <c r="Y12">
        <f>(AT12*1.25)</f>
        <v>3.7499999999999999E-2</v>
      </c>
      <c r="AA12">
        <v>0</v>
      </c>
      <c r="AB12">
        <v>83.1</v>
      </c>
      <c r="AC12">
        <v>12.62</v>
      </c>
      <c r="AD12">
        <v>0</v>
      </c>
      <c r="AE12">
        <v>0</v>
      </c>
      <c r="AF12">
        <v>83.1</v>
      </c>
      <c r="AG12">
        <v>12.62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0.03</v>
      </c>
      <c r="AU12" t="s">
        <v>15</v>
      </c>
      <c r="AV12">
        <v>0</v>
      </c>
      <c r="AW12">
        <v>2</v>
      </c>
      <c r="AX12">
        <v>72843158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f>ROUND(Y12*Source!I34*DO12,9)</f>
        <v>0</v>
      </c>
      <c r="CX12">
        <f>ROUND(Y12*Source!I34,9)</f>
        <v>0.45</v>
      </c>
      <c r="CY12">
        <f>AB12</f>
        <v>83.1</v>
      </c>
      <c r="CZ12">
        <f>AF12</f>
        <v>83.1</v>
      </c>
      <c r="DA12">
        <f>AJ12</f>
        <v>1</v>
      </c>
      <c r="DB12">
        <f>ROUND((ROUND(AT12*CZ12,2)*1.25),6)</f>
        <v>3.1124999999999998</v>
      </c>
      <c r="DC12">
        <f>ROUND((ROUND(AT12*AG12,2)*1.25),6)</f>
        <v>0.47499999999999998</v>
      </c>
      <c r="DD12" t="s">
        <v>3</v>
      </c>
      <c r="DE12" t="s">
        <v>3</v>
      </c>
      <c r="DF12">
        <f t="shared" si="6"/>
        <v>0</v>
      </c>
      <c r="DG12">
        <f t="shared" si="4"/>
        <v>37.4</v>
      </c>
      <c r="DH12">
        <f t="shared" si="5"/>
        <v>5.68</v>
      </c>
      <c r="DI12">
        <f t="shared" si="3"/>
        <v>0</v>
      </c>
      <c r="DJ12">
        <f>DG12</f>
        <v>37.4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ROW(Source!A34)</f>
        <v>34</v>
      </c>
      <c r="B13">
        <v>72842451</v>
      </c>
      <c r="C13">
        <v>72843151</v>
      </c>
      <c r="D13">
        <v>31110602</v>
      </c>
      <c r="E13">
        <v>1</v>
      </c>
      <c r="F13">
        <v>1</v>
      </c>
      <c r="G13">
        <v>30570983</v>
      </c>
      <c r="H13">
        <v>3</v>
      </c>
      <c r="I13" t="s">
        <v>252</v>
      </c>
      <c r="J13" t="s">
        <v>253</v>
      </c>
      <c r="K13" t="s">
        <v>254</v>
      </c>
      <c r="L13">
        <v>1346</v>
      </c>
      <c r="N13">
        <v>1009</v>
      </c>
      <c r="O13" t="s">
        <v>70</v>
      </c>
      <c r="P13" t="s">
        <v>70</v>
      </c>
      <c r="Q13">
        <v>1</v>
      </c>
      <c r="W13">
        <v>0</v>
      </c>
      <c r="X13">
        <v>-1299596119</v>
      </c>
      <c r="Y13">
        <f>AT13</f>
        <v>0.15</v>
      </c>
      <c r="AA13">
        <v>1.61</v>
      </c>
      <c r="AB13">
        <v>0</v>
      </c>
      <c r="AC13">
        <v>0</v>
      </c>
      <c r="AD13">
        <v>0</v>
      </c>
      <c r="AE13">
        <v>1.61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0.15</v>
      </c>
      <c r="AU13" t="s">
        <v>3</v>
      </c>
      <c r="AV13">
        <v>0</v>
      </c>
      <c r="AW13">
        <v>2</v>
      </c>
      <c r="AX13">
        <v>72843159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ROUND(Y13*Source!I34,9)</f>
        <v>1.8</v>
      </c>
      <c r="CY13">
        <f>AA13</f>
        <v>1.61</v>
      </c>
      <c r="CZ13">
        <f>AE13</f>
        <v>1.61</v>
      </c>
      <c r="DA13">
        <f>AI13</f>
        <v>1</v>
      </c>
      <c r="DB13">
        <f>ROUND(ROUND(AT13*CZ13,2),6)</f>
        <v>0.24</v>
      </c>
      <c r="DC13">
        <f>ROUND(ROUND(AT13*AG13,2),6)</f>
        <v>0</v>
      </c>
      <c r="DD13" t="s">
        <v>3</v>
      </c>
      <c r="DE13" t="s">
        <v>3</v>
      </c>
      <c r="DF13">
        <f t="shared" si="6"/>
        <v>2.9</v>
      </c>
      <c r="DG13">
        <f t="shared" si="4"/>
        <v>0</v>
      </c>
      <c r="DH13">
        <f t="shared" si="5"/>
        <v>0</v>
      </c>
      <c r="DI13">
        <f t="shared" si="3"/>
        <v>0</v>
      </c>
      <c r="DJ13">
        <f>DF13</f>
        <v>2.9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ROW(Source!A34)</f>
        <v>34</v>
      </c>
      <c r="B14">
        <v>72842451</v>
      </c>
      <c r="C14">
        <v>72843151</v>
      </c>
      <c r="D14">
        <v>64819338</v>
      </c>
      <c r="E14">
        <v>1</v>
      </c>
      <c r="F14">
        <v>1</v>
      </c>
      <c r="G14">
        <v>30570983</v>
      </c>
      <c r="H14">
        <v>3</v>
      </c>
      <c r="I14" t="s">
        <v>255</v>
      </c>
      <c r="J14" t="s">
        <v>256</v>
      </c>
      <c r="K14" t="s">
        <v>257</v>
      </c>
      <c r="L14">
        <v>1327</v>
      </c>
      <c r="N14">
        <v>1005</v>
      </c>
      <c r="O14" t="s">
        <v>59</v>
      </c>
      <c r="P14" t="s">
        <v>59</v>
      </c>
      <c r="Q14">
        <v>1</v>
      </c>
      <c r="W14">
        <v>0</v>
      </c>
      <c r="X14">
        <v>-2087594653</v>
      </c>
      <c r="Y14">
        <f>AT14</f>
        <v>0.44</v>
      </c>
      <c r="AA14">
        <v>104</v>
      </c>
      <c r="AB14">
        <v>0</v>
      </c>
      <c r="AC14">
        <v>0</v>
      </c>
      <c r="AD14">
        <v>0</v>
      </c>
      <c r="AE14">
        <v>104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0.44</v>
      </c>
      <c r="AU14" t="s">
        <v>3</v>
      </c>
      <c r="AV14">
        <v>0</v>
      </c>
      <c r="AW14">
        <v>2</v>
      </c>
      <c r="AX14">
        <v>72843160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ROUND(Y14*Source!I34,9)</f>
        <v>5.28</v>
      </c>
      <c r="CY14">
        <f>AA14</f>
        <v>104</v>
      </c>
      <c r="CZ14">
        <f>AE14</f>
        <v>104</v>
      </c>
      <c r="DA14">
        <f>AI14</f>
        <v>1</v>
      </c>
      <c r="DB14">
        <f>ROUND(ROUND(AT14*CZ14,2),6)</f>
        <v>45.76</v>
      </c>
      <c r="DC14">
        <f>ROUND(ROUND(AT14*AG14,2),6)</f>
        <v>0</v>
      </c>
      <c r="DD14" t="s">
        <v>3</v>
      </c>
      <c r="DE14" t="s">
        <v>3</v>
      </c>
      <c r="DF14">
        <f t="shared" si="6"/>
        <v>549.12</v>
      </c>
      <c r="DG14">
        <f t="shared" si="4"/>
        <v>0</v>
      </c>
      <c r="DH14">
        <f t="shared" si="5"/>
        <v>0</v>
      </c>
      <c r="DI14">
        <f t="shared" si="3"/>
        <v>0</v>
      </c>
      <c r="DJ14">
        <f>DF14</f>
        <v>549.12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ROW(Source!A34)</f>
        <v>34</v>
      </c>
      <c r="B15">
        <v>72842451</v>
      </c>
      <c r="C15">
        <v>72843151</v>
      </c>
      <c r="D15">
        <v>31111831</v>
      </c>
      <c r="E15">
        <v>1</v>
      </c>
      <c r="F15">
        <v>1</v>
      </c>
      <c r="G15">
        <v>30570983</v>
      </c>
      <c r="H15">
        <v>3</v>
      </c>
      <c r="I15" t="s">
        <v>48</v>
      </c>
      <c r="J15" t="s">
        <v>50</v>
      </c>
      <c r="K15" t="s">
        <v>49</v>
      </c>
      <c r="L15">
        <v>1348</v>
      </c>
      <c r="N15">
        <v>1009</v>
      </c>
      <c r="O15" t="s">
        <v>38</v>
      </c>
      <c r="P15" t="s">
        <v>38</v>
      </c>
      <c r="Q15">
        <v>1000</v>
      </c>
      <c r="W15">
        <v>0</v>
      </c>
      <c r="X15">
        <v>-584693665</v>
      </c>
      <c r="Y15">
        <f>AT15</f>
        <v>2.9000000000000001E-2</v>
      </c>
      <c r="AA15">
        <v>13953.6</v>
      </c>
      <c r="AB15">
        <v>0</v>
      </c>
      <c r="AC15">
        <v>0</v>
      </c>
      <c r="AD15">
        <v>0</v>
      </c>
      <c r="AE15">
        <v>13953.6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0</v>
      </c>
      <c r="AN15">
        <v>0</v>
      </c>
      <c r="AO15">
        <v>0</v>
      </c>
      <c r="AP15">
        <v>1</v>
      </c>
      <c r="AQ15">
        <v>0</v>
      </c>
      <c r="AR15">
        <v>0</v>
      </c>
      <c r="AS15" t="s">
        <v>3</v>
      </c>
      <c r="AT15">
        <v>2.9000000000000001E-2</v>
      </c>
      <c r="AU15" t="s">
        <v>3</v>
      </c>
      <c r="AV15">
        <v>0</v>
      </c>
      <c r="AW15">
        <v>1</v>
      </c>
      <c r="AX15">
        <v>-1</v>
      </c>
      <c r="AY15">
        <v>0</v>
      </c>
      <c r="AZ15">
        <v>0</v>
      </c>
      <c r="BA15" t="s">
        <v>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ROUND(Y15*Source!I34,9)</f>
        <v>0.34799999999999998</v>
      </c>
      <c r="CY15">
        <f>AA15</f>
        <v>13953.6</v>
      </c>
      <c r="CZ15">
        <f>AE15</f>
        <v>13953.6</v>
      </c>
      <c r="DA15">
        <f>AI15</f>
        <v>1</v>
      </c>
      <c r="DB15">
        <f>ROUND(ROUND(AT15*CZ15,2),6)</f>
        <v>404.65</v>
      </c>
      <c r="DC15">
        <f>ROUND(ROUND(AT15*AG15,2),6)</f>
        <v>0</v>
      </c>
      <c r="DD15" t="s">
        <v>3</v>
      </c>
      <c r="DE15" t="s">
        <v>3</v>
      </c>
      <c r="DF15">
        <f t="shared" si="6"/>
        <v>4855.8500000000004</v>
      </c>
      <c r="DG15">
        <f t="shared" si="4"/>
        <v>0</v>
      </c>
      <c r="DH15">
        <f t="shared" si="5"/>
        <v>0</v>
      </c>
      <c r="DI15">
        <f t="shared" si="3"/>
        <v>0</v>
      </c>
      <c r="DJ15">
        <f>DF15</f>
        <v>4855.8500000000004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ROW(Source!A35)</f>
        <v>35</v>
      </c>
      <c r="B16">
        <v>72842452</v>
      </c>
      <c r="C16">
        <v>72843151</v>
      </c>
      <c r="D16">
        <v>44573642</v>
      </c>
      <c r="E16">
        <v>30570983</v>
      </c>
      <c r="F16">
        <v>1</v>
      </c>
      <c r="G16">
        <v>30570983</v>
      </c>
      <c r="H16">
        <v>1</v>
      </c>
      <c r="I16" t="s">
        <v>242</v>
      </c>
      <c r="J16" t="s">
        <v>3</v>
      </c>
      <c r="K16" t="s">
        <v>243</v>
      </c>
      <c r="L16">
        <v>1191</v>
      </c>
      <c r="N16">
        <v>1013</v>
      </c>
      <c r="O16" t="s">
        <v>244</v>
      </c>
      <c r="P16" t="s">
        <v>244</v>
      </c>
      <c r="Q16">
        <v>1</v>
      </c>
      <c r="W16">
        <v>0</v>
      </c>
      <c r="X16">
        <v>476480486</v>
      </c>
      <c r="Y16">
        <f>(AT16*1.15)</f>
        <v>12.535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10.9</v>
      </c>
      <c r="AU16" t="s">
        <v>16</v>
      </c>
      <c r="AV16">
        <v>1</v>
      </c>
      <c r="AW16">
        <v>2</v>
      </c>
      <c r="AX16">
        <v>72843157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U16">
        <f>ROUND(AT16*Source!I35*AH16*AL16,2)</f>
        <v>0</v>
      </c>
      <c r="CV16">
        <f>ROUND(Y16*Source!I35,9)</f>
        <v>150.41999999999999</v>
      </c>
      <c r="CW16">
        <v>0</v>
      </c>
      <c r="CX16">
        <f>ROUND(Y16*Source!I35,9)</f>
        <v>150.41999999999999</v>
      </c>
      <c r="CY16">
        <f>AD16</f>
        <v>0</v>
      </c>
      <c r="CZ16">
        <f>AH16</f>
        <v>0</v>
      </c>
      <c r="DA16">
        <f>AL16</f>
        <v>1</v>
      </c>
      <c r="DB16">
        <f>ROUND((ROUND(AT16*CZ16,2)*1.15),6)</f>
        <v>0</v>
      </c>
      <c r="DC16">
        <f>ROUND((ROUND(AT16*AG16,2)*1.15),6)</f>
        <v>0</v>
      </c>
      <c r="DD16" t="s">
        <v>3</v>
      </c>
      <c r="DE16" t="s">
        <v>3</v>
      </c>
      <c r="DF16">
        <f t="shared" si="6"/>
        <v>0</v>
      </c>
      <c r="DG16">
        <f t="shared" si="4"/>
        <v>0</v>
      </c>
      <c r="DH16">
        <f t="shared" si="5"/>
        <v>0</v>
      </c>
      <c r="DI16">
        <f t="shared" si="3"/>
        <v>0</v>
      </c>
      <c r="DJ16">
        <f>DI16</f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ROW(Source!A35)</f>
        <v>35</v>
      </c>
      <c r="B17">
        <v>72842452</v>
      </c>
      <c r="C17">
        <v>72843151</v>
      </c>
      <c r="D17">
        <v>65153288</v>
      </c>
      <c r="E17">
        <v>1</v>
      </c>
      <c r="F17">
        <v>1</v>
      </c>
      <c r="G17">
        <v>30570983</v>
      </c>
      <c r="H17">
        <v>2</v>
      </c>
      <c r="I17" t="s">
        <v>245</v>
      </c>
      <c r="J17" t="s">
        <v>246</v>
      </c>
      <c r="K17" t="s">
        <v>247</v>
      </c>
      <c r="L17">
        <v>1368</v>
      </c>
      <c r="N17">
        <v>1011</v>
      </c>
      <c r="O17" t="s">
        <v>248</v>
      </c>
      <c r="P17" t="s">
        <v>248</v>
      </c>
      <c r="Q17">
        <v>1</v>
      </c>
      <c r="W17">
        <v>0</v>
      </c>
      <c r="X17">
        <v>-7781208</v>
      </c>
      <c r="Y17">
        <f>(AT17*1.25)</f>
        <v>3.7499999999999999E-2</v>
      </c>
      <c r="AA17">
        <v>0</v>
      </c>
      <c r="AB17">
        <v>1095.3800000000001</v>
      </c>
      <c r="AC17">
        <v>446.4</v>
      </c>
      <c r="AD17">
        <v>0</v>
      </c>
      <c r="AE17">
        <v>0</v>
      </c>
      <c r="AF17">
        <v>83.1</v>
      </c>
      <c r="AG17">
        <v>12.62</v>
      </c>
      <c r="AH17">
        <v>0</v>
      </c>
      <c r="AI17">
        <v>1</v>
      </c>
      <c r="AJ17">
        <v>12.86</v>
      </c>
      <c r="AK17">
        <v>34.51</v>
      </c>
      <c r="AL17">
        <v>1</v>
      </c>
      <c r="AM17">
        <v>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0.03</v>
      </c>
      <c r="AU17" t="s">
        <v>15</v>
      </c>
      <c r="AV17">
        <v>0</v>
      </c>
      <c r="AW17">
        <v>2</v>
      </c>
      <c r="AX17">
        <v>72843158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f>ROUND(Y17*Source!I35*DO17,9)</f>
        <v>0</v>
      </c>
      <c r="CX17">
        <f>ROUND(Y17*Source!I35,9)</f>
        <v>0.45</v>
      </c>
      <c r="CY17">
        <f>AB17</f>
        <v>1095.3800000000001</v>
      </c>
      <c r="CZ17">
        <f>AF17</f>
        <v>83.1</v>
      </c>
      <c r="DA17">
        <f>AJ17</f>
        <v>12.86</v>
      </c>
      <c r="DB17">
        <f>ROUND((ROUND(AT17*CZ17,2)*1.25),6)</f>
        <v>3.1124999999999998</v>
      </c>
      <c r="DC17">
        <f>ROUND((ROUND(AT17*AG17,2)*1.25),6)</f>
        <v>0.47499999999999998</v>
      </c>
      <c r="DD17" t="s">
        <v>3</v>
      </c>
      <c r="DE17" t="s">
        <v>3</v>
      </c>
      <c r="DF17">
        <f t="shared" si="6"/>
        <v>0</v>
      </c>
      <c r="DG17">
        <f>ROUND(ROUND(AF17*AJ17,2)*CX17,2)</f>
        <v>480.9</v>
      </c>
      <c r="DH17">
        <f>ROUND(ROUND(AG17*AK17,2)*CX17,2)</f>
        <v>195.98</v>
      </c>
      <c r="DI17">
        <f t="shared" si="3"/>
        <v>0</v>
      </c>
      <c r="DJ17">
        <f>DG17</f>
        <v>480.9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ROW(Source!A35)</f>
        <v>35</v>
      </c>
      <c r="B18">
        <v>72842452</v>
      </c>
      <c r="C18">
        <v>72843151</v>
      </c>
      <c r="D18">
        <v>31110602</v>
      </c>
      <c r="E18">
        <v>1</v>
      </c>
      <c r="F18">
        <v>1</v>
      </c>
      <c r="G18">
        <v>30570983</v>
      </c>
      <c r="H18">
        <v>3</v>
      </c>
      <c r="I18" t="s">
        <v>252</v>
      </c>
      <c r="J18" t="s">
        <v>253</v>
      </c>
      <c r="K18" t="s">
        <v>254</v>
      </c>
      <c r="L18">
        <v>1346</v>
      </c>
      <c r="N18">
        <v>1009</v>
      </c>
      <c r="O18" t="s">
        <v>70</v>
      </c>
      <c r="P18" t="s">
        <v>70</v>
      </c>
      <c r="Q18">
        <v>1</v>
      </c>
      <c r="W18">
        <v>0</v>
      </c>
      <c r="X18">
        <v>-1299596119</v>
      </c>
      <c r="Y18">
        <f>AT18</f>
        <v>0.15</v>
      </c>
      <c r="AA18">
        <v>53.61</v>
      </c>
      <c r="AB18">
        <v>0</v>
      </c>
      <c r="AC18">
        <v>0</v>
      </c>
      <c r="AD18">
        <v>0</v>
      </c>
      <c r="AE18">
        <v>1.61</v>
      </c>
      <c r="AF18">
        <v>0</v>
      </c>
      <c r="AG18">
        <v>0</v>
      </c>
      <c r="AH18">
        <v>0</v>
      </c>
      <c r="AI18">
        <v>33.299999999999997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0.15</v>
      </c>
      <c r="AU18" t="s">
        <v>3</v>
      </c>
      <c r="AV18">
        <v>0</v>
      </c>
      <c r="AW18">
        <v>2</v>
      </c>
      <c r="AX18">
        <v>72843159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ROUND(Y18*Source!I35,9)</f>
        <v>1.8</v>
      </c>
      <c r="CY18">
        <f>AA18</f>
        <v>53.61</v>
      </c>
      <c r="CZ18">
        <f>AE18</f>
        <v>1.61</v>
      </c>
      <c r="DA18">
        <f>AI18</f>
        <v>33.299999999999997</v>
      </c>
      <c r="DB18">
        <f>ROUND(ROUND(AT18*CZ18,2),6)</f>
        <v>0.24</v>
      </c>
      <c r="DC18">
        <f>ROUND(ROUND(AT18*AG18,2),6)</f>
        <v>0</v>
      </c>
      <c r="DD18" t="s">
        <v>3</v>
      </c>
      <c r="DE18" t="s">
        <v>3</v>
      </c>
      <c r="DF18">
        <f>ROUND(ROUND(AE18*AI18,2)*CX18,2)</f>
        <v>96.5</v>
      </c>
      <c r="DG18">
        <f t="shared" ref="DG18:DG34" si="7">ROUND(ROUND(AF18,2)*CX18,2)</f>
        <v>0</v>
      </c>
      <c r="DH18">
        <f t="shared" ref="DH18:DH34" si="8">ROUND(ROUND(AG18,2)*CX18,2)</f>
        <v>0</v>
      </c>
      <c r="DI18">
        <f t="shared" si="3"/>
        <v>0</v>
      </c>
      <c r="DJ18">
        <f>DF18</f>
        <v>96.5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ROW(Source!A35)</f>
        <v>35</v>
      </c>
      <c r="B19">
        <v>72842452</v>
      </c>
      <c r="C19">
        <v>72843151</v>
      </c>
      <c r="D19">
        <v>64819338</v>
      </c>
      <c r="E19">
        <v>1</v>
      </c>
      <c r="F19">
        <v>1</v>
      </c>
      <c r="G19">
        <v>30570983</v>
      </c>
      <c r="H19">
        <v>3</v>
      </c>
      <c r="I19" t="s">
        <v>255</v>
      </c>
      <c r="J19" t="s">
        <v>256</v>
      </c>
      <c r="K19" t="s">
        <v>257</v>
      </c>
      <c r="L19">
        <v>1327</v>
      </c>
      <c r="N19">
        <v>1005</v>
      </c>
      <c r="O19" t="s">
        <v>59</v>
      </c>
      <c r="P19" t="s">
        <v>59</v>
      </c>
      <c r="Q19">
        <v>1</v>
      </c>
      <c r="W19">
        <v>0</v>
      </c>
      <c r="X19">
        <v>-2087594653</v>
      </c>
      <c r="Y19">
        <f>AT19</f>
        <v>0.44</v>
      </c>
      <c r="AA19">
        <v>151.84</v>
      </c>
      <c r="AB19">
        <v>0</v>
      </c>
      <c r="AC19">
        <v>0</v>
      </c>
      <c r="AD19">
        <v>0</v>
      </c>
      <c r="AE19">
        <v>104</v>
      </c>
      <c r="AF19">
        <v>0</v>
      </c>
      <c r="AG19">
        <v>0</v>
      </c>
      <c r="AH19">
        <v>0</v>
      </c>
      <c r="AI19">
        <v>1.46</v>
      </c>
      <c r="AJ19">
        <v>1</v>
      </c>
      <c r="AK19">
        <v>1</v>
      </c>
      <c r="AL19">
        <v>1</v>
      </c>
      <c r="AM19">
        <v>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0.44</v>
      </c>
      <c r="AU19" t="s">
        <v>3</v>
      </c>
      <c r="AV19">
        <v>0</v>
      </c>
      <c r="AW19">
        <v>2</v>
      </c>
      <c r="AX19">
        <v>72843160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ROUND(Y19*Source!I35,9)</f>
        <v>5.28</v>
      </c>
      <c r="CY19">
        <f>AA19</f>
        <v>151.84</v>
      </c>
      <c r="CZ19">
        <f>AE19</f>
        <v>104</v>
      </c>
      <c r="DA19">
        <f>AI19</f>
        <v>1.46</v>
      </c>
      <c r="DB19">
        <f>ROUND(ROUND(AT19*CZ19,2),6)</f>
        <v>45.76</v>
      </c>
      <c r="DC19">
        <f>ROUND(ROUND(AT19*AG19,2),6)</f>
        <v>0</v>
      </c>
      <c r="DD19" t="s">
        <v>3</v>
      </c>
      <c r="DE19" t="s">
        <v>3</v>
      </c>
      <c r="DF19">
        <f>ROUND(ROUND(AE19*AI19,2)*CX19,2)</f>
        <v>801.72</v>
      </c>
      <c r="DG19">
        <f t="shared" si="7"/>
        <v>0</v>
      </c>
      <c r="DH19">
        <f t="shared" si="8"/>
        <v>0</v>
      </c>
      <c r="DI19">
        <f t="shared" si="3"/>
        <v>0</v>
      </c>
      <c r="DJ19">
        <f>DF19</f>
        <v>801.72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ROW(Source!A35)</f>
        <v>35</v>
      </c>
      <c r="B20">
        <v>72842452</v>
      </c>
      <c r="C20">
        <v>72843151</v>
      </c>
      <c r="D20">
        <v>31111831</v>
      </c>
      <c r="E20">
        <v>1</v>
      </c>
      <c r="F20">
        <v>1</v>
      </c>
      <c r="G20">
        <v>30570983</v>
      </c>
      <c r="H20">
        <v>3</v>
      </c>
      <c r="I20" t="s">
        <v>48</v>
      </c>
      <c r="J20" t="s">
        <v>50</v>
      </c>
      <c r="K20" t="s">
        <v>49</v>
      </c>
      <c r="L20">
        <v>1348</v>
      </c>
      <c r="N20">
        <v>1009</v>
      </c>
      <c r="O20" t="s">
        <v>38</v>
      </c>
      <c r="P20" t="s">
        <v>38</v>
      </c>
      <c r="Q20">
        <v>1000</v>
      </c>
      <c r="W20">
        <v>0</v>
      </c>
      <c r="X20">
        <v>-584693665</v>
      </c>
      <c r="Y20">
        <f>AT20</f>
        <v>2.9000000000000001E-2</v>
      </c>
      <c r="AA20">
        <v>44232.91</v>
      </c>
      <c r="AB20">
        <v>0</v>
      </c>
      <c r="AC20">
        <v>0</v>
      </c>
      <c r="AD20">
        <v>0</v>
      </c>
      <c r="AE20">
        <v>13953.6</v>
      </c>
      <c r="AF20">
        <v>0</v>
      </c>
      <c r="AG20">
        <v>0</v>
      </c>
      <c r="AH20">
        <v>0</v>
      </c>
      <c r="AI20">
        <v>3.17</v>
      </c>
      <c r="AJ20">
        <v>1</v>
      </c>
      <c r="AK20">
        <v>1</v>
      </c>
      <c r="AL20">
        <v>1</v>
      </c>
      <c r="AM20">
        <v>0</v>
      </c>
      <c r="AN20">
        <v>0</v>
      </c>
      <c r="AO20">
        <v>0</v>
      </c>
      <c r="AP20">
        <v>1</v>
      </c>
      <c r="AQ20">
        <v>0</v>
      </c>
      <c r="AR20">
        <v>0</v>
      </c>
      <c r="AS20" t="s">
        <v>3</v>
      </c>
      <c r="AT20">
        <v>2.9000000000000001E-2</v>
      </c>
      <c r="AU20" t="s">
        <v>3</v>
      </c>
      <c r="AV20">
        <v>0</v>
      </c>
      <c r="AW20">
        <v>1</v>
      </c>
      <c r="AX20">
        <v>-1</v>
      </c>
      <c r="AY20">
        <v>0</v>
      </c>
      <c r="AZ20">
        <v>0</v>
      </c>
      <c r="BA20" t="s">
        <v>3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ROUND(Y20*Source!I35,9)</f>
        <v>0.34799999999999998</v>
      </c>
      <c r="CY20">
        <f>AA20</f>
        <v>44232.91</v>
      </c>
      <c r="CZ20">
        <f>AE20</f>
        <v>13953.6</v>
      </c>
      <c r="DA20">
        <f>AI20</f>
        <v>3.17</v>
      </c>
      <c r="DB20">
        <f>ROUND(ROUND(AT20*CZ20,2),6)</f>
        <v>404.65</v>
      </c>
      <c r="DC20">
        <f>ROUND(ROUND(AT20*AG20,2),6)</f>
        <v>0</v>
      </c>
      <c r="DD20" t="s">
        <v>3</v>
      </c>
      <c r="DE20" t="s">
        <v>3</v>
      </c>
      <c r="DF20">
        <f>ROUND(ROUND(AE20*AI20,2)*CX20,2)</f>
        <v>15393.05</v>
      </c>
      <c r="DG20">
        <f t="shared" si="7"/>
        <v>0</v>
      </c>
      <c r="DH20">
        <f t="shared" si="8"/>
        <v>0</v>
      </c>
      <c r="DI20">
        <f t="shared" si="3"/>
        <v>0</v>
      </c>
      <c r="DJ20">
        <f>DF20</f>
        <v>15393.05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ROW(Source!A38)</f>
        <v>38</v>
      </c>
      <c r="B21">
        <v>72842451</v>
      </c>
      <c r="C21">
        <v>72843163</v>
      </c>
      <c r="D21">
        <v>44573642</v>
      </c>
      <c r="E21">
        <v>30570983</v>
      </c>
      <c r="F21">
        <v>1</v>
      </c>
      <c r="G21">
        <v>30570983</v>
      </c>
      <c r="H21">
        <v>1</v>
      </c>
      <c r="I21" t="s">
        <v>242</v>
      </c>
      <c r="J21" t="s">
        <v>3</v>
      </c>
      <c r="K21" t="s">
        <v>243</v>
      </c>
      <c r="L21">
        <v>1191</v>
      </c>
      <c r="N21">
        <v>1013</v>
      </c>
      <c r="O21" t="s">
        <v>244</v>
      </c>
      <c r="P21" t="s">
        <v>244</v>
      </c>
      <c r="Q21">
        <v>1</v>
      </c>
      <c r="W21">
        <v>0</v>
      </c>
      <c r="X21">
        <v>476480486</v>
      </c>
      <c r="Y21">
        <f>(AT21*1.15)</f>
        <v>18.054999999999996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15.7</v>
      </c>
      <c r="AU21" t="s">
        <v>16</v>
      </c>
      <c r="AV21">
        <v>1</v>
      </c>
      <c r="AW21">
        <v>2</v>
      </c>
      <c r="AX21">
        <v>72843167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ROUND(AT21*Source!I38*AH21*AL21,2)</f>
        <v>0</v>
      </c>
      <c r="CV21">
        <f>ROUND(Y21*Source!I38,9)</f>
        <v>216.66</v>
      </c>
      <c r="CW21">
        <v>0</v>
      </c>
      <c r="CX21">
        <f>ROUND(Y21*Source!I38,9)</f>
        <v>216.66</v>
      </c>
      <c r="CY21">
        <f>AD21</f>
        <v>0</v>
      </c>
      <c r="CZ21">
        <f>AH21</f>
        <v>0</v>
      </c>
      <c r="DA21">
        <f>AL21</f>
        <v>1</v>
      </c>
      <c r="DB21">
        <f>ROUND((ROUND(AT21*CZ21,2)*1.15),6)</f>
        <v>0</v>
      </c>
      <c r="DC21">
        <f>ROUND((ROUND(AT21*AG21,2)*1.15),6)</f>
        <v>0</v>
      </c>
      <c r="DD21" t="s">
        <v>3</v>
      </c>
      <c r="DE21" t="s">
        <v>3</v>
      </c>
      <c r="DF21">
        <f>ROUND(ROUND(AE21,2)*CX21,2)</f>
        <v>0</v>
      </c>
      <c r="DG21">
        <f t="shared" si="7"/>
        <v>0</v>
      </c>
      <c r="DH21">
        <f t="shared" si="8"/>
        <v>0</v>
      </c>
      <c r="DI21">
        <f t="shared" si="3"/>
        <v>0</v>
      </c>
      <c r="DJ21">
        <f>DI21</f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ROW(Source!A38)</f>
        <v>38</v>
      </c>
      <c r="B22">
        <v>72842451</v>
      </c>
      <c r="C22">
        <v>72843163</v>
      </c>
      <c r="D22">
        <v>31110663</v>
      </c>
      <c r="E22">
        <v>1</v>
      </c>
      <c r="F22">
        <v>1</v>
      </c>
      <c r="G22">
        <v>30570983</v>
      </c>
      <c r="H22">
        <v>3</v>
      </c>
      <c r="I22" t="s">
        <v>258</v>
      </c>
      <c r="J22" t="s">
        <v>259</v>
      </c>
      <c r="K22" t="s">
        <v>260</v>
      </c>
      <c r="L22">
        <v>1348</v>
      </c>
      <c r="N22">
        <v>1009</v>
      </c>
      <c r="O22" t="s">
        <v>38</v>
      </c>
      <c r="P22" t="s">
        <v>38</v>
      </c>
      <c r="Q22">
        <v>1000</v>
      </c>
      <c r="W22">
        <v>0</v>
      </c>
      <c r="X22">
        <v>-610097710</v>
      </c>
      <c r="Y22">
        <f>AT22</f>
        <v>2.4E-2</v>
      </c>
      <c r="AA22">
        <v>39052.85</v>
      </c>
      <c r="AB22">
        <v>0</v>
      </c>
      <c r="AC22">
        <v>0</v>
      </c>
      <c r="AD22">
        <v>0</v>
      </c>
      <c r="AE22">
        <v>39052.85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2.4E-2</v>
      </c>
      <c r="AU22" t="s">
        <v>3</v>
      </c>
      <c r="AV22">
        <v>0</v>
      </c>
      <c r="AW22">
        <v>2</v>
      </c>
      <c r="AX22">
        <v>72843168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ROUND(Y22*Source!I38,9)</f>
        <v>0.28799999999999998</v>
      </c>
      <c r="CY22">
        <f>AA22</f>
        <v>39052.85</v>
      </c>
      <c r="CZ22">
        <f>AE22</f>
        <v>39052.85</v>
      </c>
      <c r="DA22">
        <f>AI22</f>
        <v>1</v>
      </c>
      <c r="DB22">
        <f>ROUND(ROUND(AT22*CZ22,2),6)</f>
        <v>937.27</v>
      </c>
      <c r="DC22">
        <f>ROUND(ROUND(AT22*AG22,2),6)</f>
        <v>0</v>
      </c>
      <c r="DD22" t="s">
        <v>3</v>
      </c>
      <c r="DE22" t="s">
        <v>3</v>
      </c>
      <c r="DF22">
        <f>ROUND(ROUND(AE22,2)*CX22,2)</f>
        <v>11247.22</v>
      </c>
      <c r="DG22">
        <f t="shared" si="7"/>
        <v>0</v>
      </c>
      <c r="DH22">
        <f t="shared" si="8"/>
        <v>0</v>
      </c>
      <c r="DI22">
        <f t="shared" si="3"/>
        <v>0</v>
      </c>
      <c r="DJ22">
        <f>DF22</f>
        <v>11247.22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ROW(Source!A38)</f>
        <v>38</v>
      </c>
      <c r="B23">
        <v>72842451</v>
      </c>
      <c r="C23">
        <v>72843163</v>
      </c>
      <c r="D23">
        <v>64820215</v>
      </c>
      <c r="E23">
        <v>1</v>
      </c>
      <c r="F23">
        <v>1</v>
      </c>
      <c r="G23">
        <v>30570983</v>
      </c>
      <c r="H23">
        <v>3</v>
      </c>
      <c r="I23" t="s">
        <v>57</v>
      </c>
      <c r="J23" t="s">
        <v>60</v>
      </c>
      <c r="K23" t="s">
        <v>58</v>
      </c>
      <c r="L23">
        <v>1327</v>
      </c>
      <c r="N23">
        <v>1005</v>
      </c>
      <c r="O23" t="s">
        <v>59</v>
      </c>
      <c r="P23" t="s">
        <v>59</v>
      </c>
      <c r="Q23">
        <v>1</v>
      </c>
      <c r="W23">
        <v>0</v>
      </c>
      <c r="X23">
        <v>602453977</v>
      </c>
      <c r="Y23">
        <f>AT23</f>
        <v>105</v>
      </c>
      <c r="AA23">
        <v>9.3699999999999992</v>
      </c>
      <c r="AB23">
        <v>0</v>
      </c>
      <c r="AC23">
        <v>0</v>
      </c>
      <c r="AD23">
        <v>0</v>
      </c>
      <c r="AE23">
        <v>9.3699999999999992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0</v>
      </c>
      <c r="AN23">
        <v>0</v>
      </c>
      <c r="AO23">
        <v>0</v>
      </c>
      <c r="AP23">
        <v>1</v>
      </c>
      <c r="AQ23">
        <v>0</v>
      </c>
      <c r="AR23">
        <v>0</v>
      </c>
      <c r="AS23" t="s">
        <v>3</v>
      </c>
      <c r="AT23">
        <v>105</v>
      </c>
      <c r="AU23" t="s">
        <v>3</v>
      </c>
      <c r="AV23">
        <v>0</v>
      </c>
      <c r="AW23">
        <v>1</v>
      </c>
      <c r="AX23">
        <v>-1</v>
      </c>
      <c r="AY23">
        <v>0</v>
      </c>
      <c r="AZ23">
        <v>0</v>
      </c>
      <c r="BA23" t="s">
        <v>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ROUND(Y23*Source!I38,9)</f>
        <v>1260</v>
      </c>
      <c r="CY23">
        <f>AA23</f>
        <v>9.3699999999999992</v>
      </c>
      <c r="CZ23">
        <f>AE23</f>
        <v>9.3699999999999992</v>
      </c>
      <c r="DA23">
        <f>AI23</f>
        <v>1</v>
      </c>
      <c r="DB23">
        <f>ROUND(ROUND(AT23*CZ23,2),6)</f>
        <v>983.85</v>
      </c>
      <c r="DC23">
        <f>ROUND(ROUND(AT23*AG23,2),6)</f>
        <v>0</v>
      </c>
      <c r="DD23" t="s">
        <v>3</v>
      </c>
      <c r="DE23" t="s">
        <v>3</v>
      </c>
      <c r="DF23">
        <f>ROUND(ROUND(AE23,2)*CX23,2)</f>
        <v>11806.2</v>
      </c>
      <c r="DG23">
        <f t="shared" si="7"/>
        <v>0</v>
      </c>
      <c r="DH23">
        <f t="shared" si="8"/>
        <v>0</v>
      </c>
      <c r="DI23">
        <f t="shared" si="3"/>
        <v>0</v>
      </c>
      <c r="DJ23">
        <f>DF23</f>
        <v>11806.2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ROW(Source!A39)</f>
        <v>39</v>
      </c>
      <c r="B24">
        <v>72842452</v>
      </c>
      <c r="C24">
        <v>72843163</v>
      </c>
      <c r="D24">
        <v>44573642</v>
      </c>
      <c r="E24">
        <v>30570983</v>
      </c>
      <c r="F24">
        <v>1</v>
      </c>
      <c r="G24">
        <v>30570983</v>
      </c>
      <c r="H24">
        <v>1</v>
      </c>
      <c r="I24" t="s">
        <v>242</v>
      </c>
      <c r="J24" t="s">
        <v>3</v>
      </c>
      <c r="K24" t="s">
        <v>243</v>
      </c>
      <c r="L24">
        <v>1191</v>
      </c>
      <c r="N24">
        <v>1013</v>
      </c>
      <c r="O24" t="s">
        <v>244</v>
      </c>
      <c r="P24" t="s">
        <v>244</v>
      </c>
      <c r="Q24">
        <v>1</v>
      </c>
      <c r="W24">
        <v>0</v>
      </c>
      <c r="X24">
        <v>476480486</v>
      </c>
      <c r="Y24">
        <f>(AT24*1.15)</f>
        <v>18.054999999999996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15.7</v>
      </c>
      <c r="AU24" t="s">
        <v>16</v>
      </c>
      <c r="AV24">
        <v>1</v>
      </c>
      <c r="AW24">
        <v>2</v>
      </c>
      <c r="AX24">
        <v>72843167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ROUND(AT24*Source!I39*AH24*AL24,2)</f>
        <v>0</v>
      </c>
      <c r="CV24">
        <f>ROUND(Y24*Source!I39,9)</f>
        <v>216.66</v>
      </c>
      <c r="CW24">
        <v>0</v>
      </c>
      <c r="CX24">
        <f>ROUND(Y24*Source!I39,9)</f>
        <v>216.66</v>
      </c>
      <c r="CY24">
        <f>AD24</f>
        <v>0</v>
      </c>
      <c r="CZ24">
        <f>AH24</f>
        <v>0</v>
      </c>
      <c r="DA24">
        <f>AL24</f>
        <v>1</v>
      </c>
      <c r="DB24">
        <f>ROUND((ROUND(AT24*CZ24,2)*1.15),6)</f>
        <v>0</v>
      </c>
      <c r="DC24">
        <f>ROUND((ROUND(AT24*AG24,2)*1.15),6)</f>
        <v>0</v>
      </c>
      <c r="DD24" t="s">
        <v>3</v>
      </c>
      <c r="DE24" t="s">
        <v>3</v>
      </c>
      <c r="DF24">
        <f>ROUND(ROUND(AE24,2)*CX24,2)</f>
        <v>0</v>
      </c>
      <c r="DG24">
        <f t="shared" si="7"/>
        <v>0</v>
      </c>
      <c r="DH24">
        <f t="shared" si="8"/>
        <v>0</v>
      </c>
      <c r="DI24">
        <f t="shared" si="3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ROW(Source!A39)</f>
        <v>39</v>
      </c>
      <c r="B25">
        <v>72842452</v>
      </c>
      <c r="C25">
        <v>72843163</v>
      </c>
      <c r="D25">
        <v>31110663</v>
      </c>
      <c r="E25">
        <v>1</v>
      </c>
      <c r="F25">
        <v>1</v>
      </c>
      <c r="G25">
        <v>30570983</v>
      </c>
      <c r="H25">
        <v>3</v>
      </c>
      <c r="I25" t="s">
        <v>258</v>
      </c>
      <c r="J25" t="s">
        <v>259</v>
      </c>
      <c r="K25" t="s">
        <v>260</v>
      </c>
      <c r="L25">
        <v>1348</v>
      </c>
      <c r="N25">
        <v>1009</v>
      </c>
      <c r="O25" t="s">
        <v>38</v>
      </c>
      <c r="P25" t="s">
        <v>38</v>
      </c>
      <c r="Q25">
        <v>1000</v>
      </c>
      <c r="W25">
        <v>0</v>
      </c>
      <c r="X25">
        <v>-610097710</v>
      </c>
      <c r="Y25">
        <f>AT25</f>
        <v>2.4E-2</v>
      </c>
      <c r="AA25">
        <v>96460.54</v>
      </c>
      <c r="AB25">
        <v>0</v>
      </c>
      <c r="AC25">
        <v>0</v>
      </c>
      <c r="AD25">
        <v>0</v>
      </c>
      <c r="AE25">
        <v>39052.85</v>
      </c>
      <c r="AF25">
        <v>0</v>
      </c>
      <c r="AG25">
        <v>0</v>
      </c>
      <c r="AH25">
        <v>0</v>
      </c>
      <c r="AI25">
        <v>2.4700000000000002</v>
      </c>
      <c r="AJ25">
        <v>1</v>
      </c>
      <c r="AK25">
        <v>1</v>
      </c>
      <c r="AL25">
        <v>1</v>
      </c>
      <c r="AM25">
        <v>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2.4E-2</v>
      </c>
      <c r="AU25" t="s">
        <v>3</v>
      </c>
      <c r="AV25">
        <v>0</v>
      </c>
      <c r="AW25">
        <v>2</v>
      </c>
      <c r="AX25">
        <v>72843168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ROUND(Y25*Source!I39,9)</f>
        <v>0.28799999999999998</v>
      </c>
      <c r="CY25">
        <f>AA25</f>
        <v>96460.54</v>
      </c>
      <c r="CZ25">
        <f>AE25</f>
        <v>39052.85</v>
      </c>
      <c r="DA25">
        <f>AI25</f>
        <v>2.4700000000000002</v>
      </c>
      <c r="DB25">
        <f>ROUND(ROUND(AT25*CZ25,2),6)</f>
        <v>937.27</v>
      </c>
      <c r="DC25">
        <f>ROUND(ROUND(AT25*AG25,2),6)</f>
        <v>0</v>
      </c>
      <c r="DD25" t="s">
        <v>3</v>
      </c>
      <c r="DE25" t="s">
        <v>3</v>
      </c>
      <c r="DF25">
        <f>ROUND(ROUND(AE25*AI25,2)*CX25,2)</f>
        <v>27780.639999999999</v>
      </c>
      <c r="DG25">
        <f t="shared" si="7"/>
        <v>0</v>
      </c>
      <c r="DH25">
        <f t="shared" si="8"/>
        <v>0</v>
      </c>
      <c r="DI25">
        <f t="shared" si="3"/>
        <v>0</v>
      </c>
      <c r="DJ25">
        <f>DF25</f>
        <v>27780.639999999999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ROW(Source!A39)</f>
        <v>39</v>
      </c>
      <c r="B26">
        <v>72842452</v>
      </c>
      <c r="C26">
        <v>72843163</v>
      </c>
      <c r="D26">
        <v>64820215</v>
      </c>
      <c r="E26">
        <v>1</v>
      </c>
      <c r="F26">
        <v>1</v>
      </c>
      <c r="G26">
        <v>30570983</v>
      </c>
      <c r="H26">
        <v>3</v>
      </c>
      <c r="I26" t="s">
        <v>57</v>
      </c>
      <c r="J26" t="s">
        <v>60</v>
      </c>
      <c r="K26" t="s">
        <v>58</v>
      </c>
      <c r="L26">
        <v>1327</v>
      </c>
      <c r="N26">
        <v>1005</v>
      </c>
      <c r="O26" t="s">
        <v>59</v>
      </c>
      <c r="P26" t="s">
        <v>59</v>
      </c>
      <c r="Q26">
        <v>1</v>
      </c>
      <c r="W26">
        <v>0</v>
      </c>
      <c r="X26">
        <v>602453977</v>
      </c>
      <c r="Y26">
        <f>AT26</f>
        <v>105</v>
      </c>
      <c r="AA26">
        <v>49.66</v>
      </c>
      <c r="AB26">
        <v>0</v>
      </c>
      <c r="AC26">
        <v>0</v>
      </c>
      <c r="AD26">
        <v>0</v>
      </c>
      <c r="AE26">
        <v>9.3699999999999992</v>
      </c>
      <c r="AF26">
        <v>0</v>
      </c>
      <c r="AG26">
        <v>0</v>
      </c>
      <c r="AH26">
        <v>0</v>
      </c>
      <c r="AI26">
        <v>5.3</v>
      </c>
      <c r="AJ26">
        <v>1</v>
      </c>
      <c r="AK26">
        <v>1</v>
      </c>
      <c r="AL26">
        <v>1</v>
      </c>
      <c r="AM26">
        <v>0</v>
      </c>
      <c r="AN26">
        <v>0</v>
      </c>
      <c r="AO26">
        <v>0</v>
      </c>
      <c r="AP26">
        <v>1</v>
      </c>
      <c r="AQ26">
        <v>0</v>
      </c>
      <c r="AR26">
        <v>0</v>
      </c>
      <c r="AS26" t="s">
        <v>3</v>
      </c>
      <c r="AT26">
        <v>105</v>
      </c>
      <c r="AU26" t="s">
        <v>3</v>
      </c>
      <c r="AV26">
        <v>0</v>
      </c>
      <c r="AW26">
        <v>1</v>
      </c>
      <c r="AX26">
        <v>-1</v>
      </c>
      <c r="AY26">
        <v>0</v>
      </c>
      <c r="AZ26">
        <v>0</v>
      </c>
      <c r="BA26" t="s">
        <v>3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ROUND(Y26*Source!I39,9)</f>
        <v>1260</v>
      </c>
      <c r="CY26">
        <f>AA26</f>
        <v>49.66</v>
      </c>
      <c r="CZ26">
        <f>AE26</f>
        <v>9.3699999999999992</v>
      </c>
      <c r="DA26">
        <f>AI26</f>
        <v>5.3</v>
      </c>
      <c r="DB26">
        <f>ROUND(ROUND(AT26*CZ26,2),6)</f>
        <v>983.85</v>
      </c>
      <c r="DC26">
        <f>ROUND(ROUND(AT26*AG26,2),6)</f>
        <v>0</v>
      </c>
      <c r="DD26" t="s">
        <v>3</v>
      </c>
      <c r="DE26" t="s">
        <v>3</v>
      </c>
      <c r="DF26">
        <f>ROUND(ROUND(AE26*AI26,2)*CX26,2)</f>
        <v>62571.6</v>
      </c>
      <c r="DG26">
        <f t="shared" si="7"/>
        <v>0</v>
      </c>
      <c r="DH26">
        <f t="shared" si="8"/>
        <v>0</v>
      </c>
      <c r="DI26">
        <f t="shared" si="3"/>
        <v>0</v>
      </c>
      <c r="DJ26">
        <f>DF26</f>
        <v>62571.6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ROW(Source!A42)</f>
        <v>42</v>
      </c>
      <c r="B27">
        <v>72842451</v>
      </c>
      <c r="C27">
        <v>72843171</v>
      </c>
      <c r="D27">
        <v>44573642</v>
      </c>
      <c r="E27">
        <v>30570983</v>
      </c>
      <c r="F27">
        <v>1</v>
      </c>
      <c r="G27">
        <v>30570983</v>
      </c>
      <c r="H27">
        <v>1</v>
      </c>
      <c r="I27" t="s">
        <v>242</v>
      </c>
      <c r="J27" t="s">
        <v>3</v>
      </c>
      <c r="K27" t="s">
        <v>243</v>
      </c>
      <c r="L27">
        <v>1191</v>
      </c>
      <c r="N27">
        <v>1013</v>
      </c>
      <c r="O27" t="s">
        <v>244</v>
      </c>
      <c r="P27" t="s">
        <v>244</v>
      </c>
      <c r="Q27">
        <v>1</v>
      </c>
      <c r="W27">
        <v>0</v>
      </c>
      <c r="X27">
        <v>476480486</v>
      </c>
      <c r="Y27">
        <f>(AT27*1.15)</f>
        <v>50.094000000000001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43.56</v>
      </c>
      <c r="AU27" t="s">
        <v>16</v>
      </c>
      <c r="AV27">
        <v>1</v>
      </c>
      <c r="AW27">
        <v>2</v>
      </c>
      <c r="AX27">
        <v>72843179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U27">
        <f>ROUND(AT27*Source!I42*AH27*AL27,2)</f>
        <v>0</v>
      </c>
      <c r="CV27">
        <f>ROUND(Y27*Source!I42,9)</f>
        <v>601.12800000000004</v>
      </c>
      <c r="CW27">
        <v>0</v>
      </c>
      <c r="CX27">
        <f>ROUND(Y27*Source!I42,9)</f>
        <v>601.12800000000004</v>
      </c>
      <c r="CY27">
        <f>AD27</f>
        <v>0</v>
      </c>
      <c r="CZ27">
        <f>AH27</f>
        <v>0</v>
      </c>
      <c r="DA27">
        <f>AL27</f>
        <v>1</v>
      </c>
      <c r="DB27">
        <f>ROUND((ROUND(AT27*CZ27,2)*1.15),6)</f>
        <v>0</v>
      </c>
      <c r="DC27">
        <f>ROUND((ROUND(AT27*AG27,2)*1.15),6)</f>
        <v>0</v>
      </c>
      <c r="DD27" t="s">
        <v>3</v>
      </c>
      <c r="DE27" t="s">
        <v>3</v>
      </c>
      <c r="DF27">
        <f t="shared" ref="DF27:DF35" si="9">ROUND(ROUND(AE27,2)*CX27,2)</f>
        <v>0</v>
      </c>
      <c r="DG27">
        <f t="shared" si="7"/>
        <v>0</v>
      </c>
      <c r="DH27">
        <f t="shared" si="8"/>
        <v>0</v>
      </c>
      <c r="DI27">
        <f t="shared" si="3"/>
        <v>0</v>
      </c>
      <c r="DJ27">
        <f>DI27</f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ROW(Source!A42)</f>
        <v>42</v>
      </c>
      <c r="B28">
        <v>72842451</v>
      </c>
      <c r="C28">
        <v>72843171</v>
      </c>
      <c r="D28">
        <v>65153288</v>
      </c>
      <c r="E28">
        <v>1</v>
      </c>
      <c r="F28">
        <v>1</v>
      </c>
      <c r="G28">
        <v>30570983</v>
      </c>
      <c r="H28">
        <v>2</v>
      </c>
      <c r="I28" t="s">
        <v>245</v>
      </c>
      <c r="J28" t="s">
        <v>246</v>
      </c>
      <c r="K28" t="s">
        <v>247</v>
      </c>
      <c r="L28">
        <v>1368</v>
      </c>
      <c r="N28">
        <v>1011</v>
      </c>
      <c r="O28" t="s">
        <v>248</v>
      </c>
      <c r="P28" t="s">
        <v>248</v>
      </c>
      <c r="Q28">
        <v>1</v>
      </c>
      <c r="W28">
        <v>0</v>
      </c>
      <c r="X28">
        <v>-7781208</v>
      </c>
      <c r="Y28">
        <f>(AT28*1.25)</f>
        <v>0.1875</v>
      </c>
      <c r="AA28">
        <v>0</v>
      </c>
      <c r="AB28">
        <v>83.1</v>
      </c>
      <c r="AC28">
        <v>12.62</v>
      </c>
      <c r="AD28">
        <v>0</v>
      </c>
      <c r="AE28">
        <v>0</v>
      </c>
      <c r="AF28">
        <v>83.1</v>
      </c>
      <c r="AG28">
        <v>12.62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0.15</v>
      </c>
      <c r="AU28" t="s">
        <v>15</v>
      </c>
      <c r="AV28">
        <v>0</v>
      </c>
      <c r="AW28">
        <v>2</v>
      </c>
      <c r="AX28">
        <v>72843180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f>ROUND(Y28*Source!I42*DO28,9)</f>
        <v>0</v>
      </c>
      <c r="CX28">
        <f>ROUND(Y28*Source!I42,9)</f>
        <v>2.25</v>
      </c>
      <c r="CY28">
        <f>AB28</f>
        <v>83.1</v>
      </c>
      <c r="CZ28">
        <f>AF28</f>
        <v>83.1</v>
      </c>
      <c r="DA28">
        <f>AJ28</f>
        <v>1</v>
      </c>
      <c r="DB28">
        <f>ROUND((ROUND(AT28*CZ28,2)*1.25),6)</f>
        <v>15.5875</v>
      </c>
      <c r="DC28">
        <f>ROUND((ROUND(AT28*AG28,2)*1.25),6)</f>
        <v>2.3624999999999998</v>
      </c>
      <c r="DD28" t="s">
        <v>3</v>
      </c>
      <c r="DE28" t="s">
        <v>3</v>
      </c>
      <c r="DF28">
        <f t="shared" si="9"/>
        <v>0</v>
      </c>
      <c r="DG28">
        <f t="shared" si="7"/>
        <v>186.98</v>
      </c>
      <c r="DH28">
        <f t="shared" si="8"/>
        <v>28.4</v>
      </c>
      <c r="DI28">
        <f t="shared" si="3"/>
        <v>0</v>
      </c>
      <c r="DJ28">
        <f>DG28</f>
        <v>186.98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ROW(Source!A42)</f>
        <v>42</v>
      </c>
      <c r="B29">
        <v>72842451</v>
      </c>
      <c r="C29">
        <v>72843171</v>
      </c>
      <c r="D29">
        <v>31110602</v>
      </c>
      <c r="E29">
        <v>1</v>
      </c>
      <c r="F29">
        <v>1</v>
      </c>
      <c r="G29">
        <v>30570983</v>
      </c>
      <c r="H29">
        <v>3</v>
      </c>
      <c r="I29" t="s">
        <v>252</v>
      </c>
      <c r="J29" t="s">
        <v>253</v>
      </c>
      <c r="K29" t="s">
        <v>254</v>
      </c>
      <c r="L29">
        <v>1346</v>
      </c>
      <c r="N29">
        <v>1009</v>
      </c>
      <c r="O29" t="s">
        <v>70</v>
      </c>
      <c r="P29" t="s">
        <v>70</v>
      </c>
      <c r="Q29">
        <v>1</v>
      </c>
      <c r="W29">
        <v>0</v>
      </c>
      <c r="X29">
        <v>-1299596119</v>
      </c>
      <c r="Y29">
        <f>AT29</f>
        <v>0.31</v>
      </c>
      <c r="AA29">
        <v>1.61</v>
      </c>
      <c r="AB29">
        <v>0</v>
      </c>
      <c r="AC29">
        <v>0</v>
      </c>
      <c r="AD29">
        <v>0</v>
      </c>
      <c r="AE29">
        <v>1.61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0.31</v>
      </c>
      <c r="AU29" t="s">
        <v>3</v>
      </c>
      <c r="AV29">
        <v>0</v>
      </c>
      <c r="AW29">
        <v>2</v>
      </c>
      <c r="AX29">
        <v>72843181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ROUND(Y29*Source!I42,9)</f>
        <v>3.72</v>
      </c>
      <c r="CY29">
        <f>AA29</f>
        <v>1.61</v>
      </c>
      <c r="CZ29">
        <f>AE29</f>
        <v>1.61</v>
      </c>
      <c r="DA29">
        <f>AI29</f>
        <v>1</v>
      </c>
      <c r="DB29">
        <f>ROUND(ROUND(AT29*CZ29,2),6)</f>
        <v>0.5</v>
      </c>
      <c r="DC29">
        <f>ROUND(ROUND(AT29*AG29,2),6)</f>
        <v>0</v>
      </c>
      <c r="DD29" t="s">
        <v>3</v>
      </c>
      <c r="DE29" t="s">
        <v>3</v>
      </c>
      <c r="DF29">
        <f t="shared" si="9"/>
        <v>5.99</v>
      </c>
      <c r="DG29">
        <f t="shared" si="7"/>
        <v>0</v>
      </c>
      <c r="DH29">
        <f t="shared" si="8"/>
        <v>0</v>
      </c>
      <c r="DI29">
        <f t="shared" si="3"/>
        <v>0</v>
      </c>
      <c r="DJ29">
        <f>DF29</f>
        <v>5.99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ROW(Source!A42)</f>
        <v>42</v>
      </c>
      <c r="B30">
        <v>72842451</v>
      </c>
      <c r="C30">
        <v>72843171</v>
      </c>
      <c r="D30">
        <v>64819338</v>
      </c>
      <c r="E30">
        <v>1</v>
      </c>
      <c r="F30">
        <v>1</v>
      </c>
      <c r="G30">
        <v>30570983</v>
      </c>
      <c r="H30">
        <v>3</v>
      </c>
      <c r="I30" t="s">
        <v>255</v>
      </c>
      <c r="J30" t="s">
        <v>256</v>
      </c>
      <c r="K30" t="s">
        <v>257</v>
      </c>
      <c r="L30">
        <v>1327</v>
      </c>
      <c r="N30">
        <v>1005</v>
      </c>
      <c r="O30" t="s">
        <v>59</v>
      </c>
      <c r="P30" t="s">
        <v>59</v>
      </c>
      <c r="Q30">
        <v>1</v>
      </c>
      <c r="W30">
        <v>0</v>
      </c>
      <c r="X30">
        <v>-2087594653</v>
      </c>
      <c r="Y30">
        <f>AT30</f>
        <v>0.84</v>
      </c>
      <c r="AA30">
        <v>104</v>
      </c>
      <c r="AB30">
        <v>0</v>
      </c>
      <c r="AC30">
        <v>0</v>
      </c>
      <c r="AD30">
        <v>0</v>
      </c>
      <c r="AE30">
        <v>104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0.84</v>
      </c>
      <c r="AU30" t="s">
        <v>3</v>
      </c>
      <c r="AV30">
        <v>0</v>
      </c>
      <c r="AW30">
        <v>2</v>
      </c>
      <c r="AX30">
        <v>72843182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ROUND(Y30*Source!I42,9)</f>
        <v>10.08</v>
      </c>
      <c r="CY30">
        <f>AA30</f>
        <v>104</v>
      </c>
      <c r="CZ30">
        <f>AE30</f>
        <v>104</v>
      </c>
      <c r="DA30">
        <f>AI30</f>
        <v>1</v>
      </c>
      <c r="DB30">
        <f>ROUND(ROUND(AT30*CZ30,2),6)</f>
        <v>87.36</v>
      </c>
      <c r="DC30">
        <f>ROUND(ROUND(AT30*AG30,2),6)</f>
        <v>0</v>
      </c>
      <c r="DD30" t="s">
        <v>3</v>
      </c>
      <c r="DE30" t="s">
        <v>3</v>
      </c>
      <c r="DF30">
        <f t="shared" si="9"/>
        <v>1048.32</v>
      </c>
      <c r="DG30">
        <f t="shared" si="7"/>
        <v>0</v>
      </c>
      <c r="DH30">
        <f t="shared" si="8"/>
        <v>0</v>
      </c>
      <c r="DI30">
        <f t="shared" si="3"/>
        <v>0</v>
      </c>
      <c r="DJ30">
        <f>DF30</f>
        <v>1048.32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ROW(Source!A42)</f>
        <v>42</v>
      </c>
      <c r="B31">
        <v>72842451</v>
      </c>
      <c r="C31">
        <v>72843171</v>
      </c>
      <c r="D31">
        <v>31111831</v>
      </c>
      <c r="E31">
        <v>1</v>
      </c>
      <c r="F31">
        <v>1</v>
      </c>
      <c r="G31">
        <v>30570983</v>
      </c>
      <c r="H31">
        <v>3</v>
      </c>
      <c r="I31" t="s">
        <v>48</v>
      </c>
      <c r="J31" t="s">
        <v>50</v>
      </c>
      <c r="K31" t="s">
        <v>49</v>
      </c>
      <c r="L31">
        <v>1348</v>
      </c>
      <c r="N31">
        <v>1009</v>
      </c>
      <c r="O31" t="s">
        <v>38</v>
      </c>
      <c r="P31" t="s">
        <v>38</v>
      </c>
      <c r="Q31">
        <v>1000</v>
      </c>
      <c r="W31">
        <v>0</v>
      </c>
      <c r="X31">
        <v>-584693665</v>
      </c>
      <c r="Y31">
        <f>AT31</f>
        <v>5.0999999999999997E-2</v>
      </c>
      <c r="AA31">
        <v>13953.6</v>
      </c>
      <c r="AB31">
        <v>0</v>
      </c>
      <c r="AC31">
        <v>0</v>
      </c>
      <c r="AD31">
        <v>0</v>
      </c>
      <c r="AE31">
        <v>13953.6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5.0999999999999997E-2</v>
      </c>
      <c r="AU31" t="s">
        <v>3</v>
      </c>
      <c r="AV31">
        <v>0</v>
      </c>
      <c r="AW31">
        <v>2</v>
      </c>
      <c r="AX31">
        <v>72843183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ROUND(Y31*Source!I42,9)</f>
        <v>0.61199999999999999</v>
      </c>
      <c r="CY31">
        <f>AA31</f>
        <v>13953.6</v>
      </c>
      <c r="CZ31">
        <f>AE31</f>
        <v>13953.6</v>
      </c>
      <c r="DA31">
        <f>AI31</f>
        <v>1</v>
      </c>
      <c r="DB31">
        <f>ROUND(ROUND(AT31*CZ31,2),6)</f>
        <v>711.63</v>
      </c>
      <c r="DC31">
        <f>ROUND(ROUND(AT31*AG31,2),6)</f>
        <v>0</v>
      </c>
      <c r="DD31" t="s">
        <v>3</v>
      </c>
      <c r="DE31" t="s">
        <v>3</v>
      </c>
      <c r="DF31">
        <f t="shared" si="9"/>
        <v>8539.6</v>
      </c>
      <c r="DG31">
        <f t="shared" si="7"/>
        <v>0</v>
      </c>
      <c r="DH31">
        <f t="shared" si="8"/>
        <v>0</v>
      </c>
      <c r="DI31">
        <f t="shared" si="3"/>
        <v>0</v>
      </c>
      <c r="DJ31">
        <f>DF31</f>
        <v>8539.6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ROW(Source!A42)</f>
        <v>42</v>
      </c>
      <c r="B32">
        <v>72842451</v>
      </c>
      <c r="C32">
        <v>72843171</v>
      </c>
      <c r="D32">
        <v>42896447</v>
      </c>
      <c r="E32">
        <v>1</v>
      </c>
      <c r="F32">
        <v>1</v>
      </c>
      <c r="G32">
        <v>30570983</v>
      </c>
      <c r="H32">
        <v>3</v>
      </c>
      <c r="I32" t="s">
        <v>36</v>
      </c>
      <c r="J32" t="s">
        <v>39</v>
      </c>
      <c r="K32" t="s">
        <v>37</v>
      </c>
      <c r="L32">
        <v>1348</v>
      </c>
      <c r="N32">
        <v>1009</v>
      </c>
      <c r="O32" t="s">
        <v>38</v>
      </c>
      <c r="P32" t="s">
        <v>38</v>
      </c>
      <c r="Q32">
        <v>1000</v>
      </c>
      <c r="W32">
        <v>0</v>
      </c>
      <c r="X32">
        <v>-1834906099</v>
      </c>
      <c r="Y32">
        <f>AT32</f>
        <v>0.02</v>
      </c>
      <c r="AA32">
        <v>62838.21</v>
      </c>
      <c r="AB32">
        <v>0</v>
      </c>
      <c r="AC32">
        <v>0</v>
      </c>
      <c r="AD32">
        <v>0</v>
      </c>
      <c r="AE32">
        <v>62838.21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0</v>
      </c>
      <c r="AN32">
        <v>0</v>
      </c>
      <c r="AO32">
        <v>0</v>
      </c>
      <c r="AP32">
        <v>1</v>
      </c>
      <c r="AQ32">
        <v>0</v>
      </c>
      <c r="AR32">
        <v>0</v>
      </c>
      <c r="AS32" t="s">
        <v>3</v>
      </c>
      <c r="AT32">
        <v>0.02</v>
      </c>
      <c r="AU32" t="s">
        <v>3</v>
      </c>
      <c r="AV32">
        <v>0</v>
      </c>
      <c r="AW32">
        <v>1</v>
      </c>
      <c r="AX32">
        <v>-1</v>
      </c>
      <c r="AY32">
        <v>0</v>
      </c>
      <c r="AZ32">
        <v>0</v>
      </c>
      <c r="BA32" t="s">
        <v>3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ROUND(Y32*Source!I42,9)</f>
        <v>0.24</v>
      </c>
      <c r="CY32">
        <f>AA32</f>
        <v>62838.21</v>
      </c>
      <c r="CZ32">
        <f>AE32</f>
        <v>62838.21</v>
      </c>
      <c r="DA32">
        <f>AI32</f>
        <v>1</v>
      </c>
      <c r="DB32">
        <f>ROUND(ROUND(AT32*CZ32,2),6)</f>
        <v>1256.76</v>
      </c>
      <c r="DC32">
        <f>ROUND(ROUND(AT32*AG32,2),6)</f>
        <v>0</v>
      </c>
      <c r="DD32" t="s">
        <v>3</v>
      </c>
      <c r="DE32" t="s">
        <v>3</v>
      </c>
      <c r="DF32">
        <f t="shared" si="9"/>
        <v>15081.17</v>
      </c>
      <c r="DG32">
        <f t="shared" si="7"/>
        <v>0</v>
      </c>
      <c r="DH32">
        <f t="shared" si="8"/>
        <v>0</v>
      </c>
      <c r="DI32">
        <f t="shared" si="3"/>
        <v>0</v>
      </c>
      <c r="DJ32">
        <f>DF32</f>
        <v>15081.17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ROW(Source!A42)</f>
        <v>42</v>
      </c>
      <c r="B33">
        <v>72842451</v>
      </c>
      <c r="C33">
        <v>72843171</v>
      </c>
      <c r="D33">
        <v>44620841</v>
      </c>
      <c r="E33">
        <v>1</v>
      </c>
      <c r="F33">
        <v>1</v>
      </c>
      <c r="G33">
        <v>30570983</v>
      </c>
      <c r="H33">
        <v>3</v>
      </c>
      <c r="I33" t="s">
        <v>69</v>
      </c>
      <c r="J33" t="s">
        <v>71</v>
      </c>
      <c r="K33" t="s">
        <v>345</v>
      </c>
      <c r="L33">
        <v>1346</v>
      </c>
      <c r="N33">
        <v>1009</v>
      </c>
      <c r="O33" t="s">
        <v>70</v>
      </c>
      <c r="P33" t="s">
        <v>70</v>
      </c>
      <c r="Q33">
        <v>1</v>
      </c>
      <c r="W33">
        <v>0</v>
      </c>
      <c r="X33">
        <v>1570351955</v>
      </c>
      <c r="Y33">
        <f>AT33</f>
        <v>30</v>
      </c>
      <c r="AA33">
        <v>108.25</v>
      </c>
      <c r="AB33">
        <v>0</v>
      </c>
      <c r="AC33">
        <v>0</v>
      </c>
      <c r="AD33">
        <v>0</v>
      </c>
      <c r="AE33">
        <v>108.25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0</v>
      </c>
      <c r="AN33">
        <v>0</v>
      </c>
      <c r="AO33">
        <v>0</v>
      </c>
      <c r="AP33">
        <v>1</v>
      </c>
      <c r="AQ33">
        <v>0</v>
      </c>
      <c r="AR33">
        <v>0</v>
      </c>
      <c r="AS33" t="s">
        <v>3</v>
      </c>
      <c r="AT33">
        <v>30</v>
      </c>
      <c r="AU33" t="s">
        <v>3</v>
      </c>
      <c r="AV33">
        <v>0</v>
      </c>
      <c r="AW33">
        <v>1</v>
      </c>
      <c r="AX33">
        <v>-1</v>
      </c>
      <c r="AY33">
        <v>0</v>
      </c>
      <c r="AZ33">
        <v>0</v>
      </c>
      <c r="BA33" t="s">
        <v>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ROUND(Y33*Source!I42,9)</f>
        <v>360</v>
      </c>
      <c r="CY33">
        <f>AA33</f>
        <v>108.25</v>
      </c>
      <c r="CZ33">
        <f>AE33</f>
        <v>108.25</v>
      </c>
      <c r="DA33">
        <f>AI33</f>
        <v>1</v>
      </c>
      <c r="DB33">
        <f>ROUND(ROUND(AT33*CZ33,2),6)</f>
        <v>3247.5</v>
      </c>
      <c r="DC33">
        <f>ROUND(ROUND(AT33*AG33,2),6)</f>
        <v>0</v>
      </c>
      <c r="DD33" t="s">
        <v>3</v>
      </c>
      <c r="DE33" t="s">
        <v>3</v>
      </c>
      <c r="DF33">
        <f t="shared" si="9"/>
        <v>38970</v>
      </c>
      <c r="DG33">
        <f t="shared" si="7"/>
        <v>0</v>
      </c>
      <c r="DH33">
        <f t="shared" si="8"/>
        <v>0</v>
      </c>
      <c r="DI33">
        <f t="shared" ref="DI33:DI64" si="10">ROUND(ROUND(AH33,2)*CX33,2)</f>
        <v>0</v>
      </c>
      <c r="DJ33">
        <f>DF33</f>
        <v>38970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ROW(Source!A43)</f>
        <v>43</v>
      </c>
      <c r="B34">
        <v>72842452</v>
      </c>
      <c r="C34">
        <v>72843171</v>
      </c>
      <c r="D34">
        <v>44573642</v>
      </c>
      <c r="E34">
        <v>30570983</v>
      </c>
      <c r="F34">
        <v>1</v>
      </c>
      <c r="G34">
        <v>30570983</v>
      </c>
      <c r="H34">
        <v>1</v>
      </c>
      <c r="I34" t="s">
        <v>242</v>
      </c>
      <c r="J34" t="s">
        <v>3</v>
      </c>
      <c r="K34" t="s">
        <v>243</v>
      </c>
      <c r="L34">
        <v>1191</v>
      </c>
      <c r="N34">
        <v>1013</v>
      </c>
      <c r="O34" t="s">
        <v>244</v>
      </c>
      <c r="P34" t="s">
        <v>244</v>
      </c>
      <c r="Q34">
        <v>1</v>
      </c>
      <c r="W34">
        <v>0</v>
      </c>
      <c r="X34">
        <v>476480486</v>
      </c>
      <c r="Y34">
        <f>(AT34*1.15)</f>
        <v>50.094000000000001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43.56</v>
      </c>
      <c r="AU34" t="s">
        <v>16</v>
      </c>
      <c r="AV34">
        <v>1</v>
      </c>
      <c r="AW34">
        <v>2</v>
      </c>
      <c r="AX34">
        <v>72843179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ROUND(AT34*Source!I43*AH34*AL34,2)</f>
        <v>0</v>
      </c>
      <c r="CV34">
        <f>ROUND(Y34*Source!I43,9)</f>
        <v>601.12800000000004</v>
      </c>
      <c r="CW34">
        <v>0</v>
      </c>
      <c r="CX34">
        <f>ROUND(Y34*Source!I43,9)</f>
        <v>601.12800000000004</v>
      </c>
      <c r="CY34">
        <f>AD34</f>
        <v>0</v>
      </c>
      <c r="CZ34">
        <f>AH34</f>
        <v>0</v>
      </c>
      <c r="DA34">
        <f>AL34</f>
        <v>1</v>
      </c>
      <c r="DB34">
        <f>ROUND((ROUND(AT34*CZ34,2)*1.15),6)</f>
        <v>0</v>
      </c>
      <c r="DC34">
        <f>ROUND((ROUND(AT34*AG34,2)*1.15),6)</f>
        <v>0</v>
      </c>
      <c r="DD34" t="s">
        <v>3</v>
      </c>
      <c r="DE34" t="s">
        <v>3</v>
      </c>
      <c r="DF34">
        <f t="shared" si="9"/>
        <v>0</v>
      </c>
      <c r="DG34">
        <f t="shared" si="7"/>
        <v>0</v>
      </c>
      <c r="DH34">
        <f t="shared" si="8"/>
        <v>0</v>
      </c>
      <c r="DI34">
        <f t="shared" si="10"/>
        <v>0</v>
      </c>
      <c r="DJ34">
        <f>DI34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ROW(Source!A43)</f>
        <v>43</v>
      </c>
      <c r="B35">
        <v>72842452</v>
      </c>
      <c r="C35">
        <v>72843171</v>
      </c>
      <c r="D35">
        <v>65153288</v>
      </c>
      <c r="E35">
        <v>1</v>
      </c>
      <c r="F35">
        <v>1</v>
      </c>
      <c r="G35">
        <v>30570983</v>
      </c>
      <c r="H35">
        <v>2</v>
      </c>
      <c r="I35" t="s">
        <v>245</v>
      </c>
      <c r="J35" t="s">
        <v>246</v>
      </c>
      <c r="K35" t="s">
        <v>247</v>
      </c>
      <c r="L35">
        <v>1368</v>
      </c>
      <c r="N35">
        <v>1011</v>
      </c>
      <c r="O35" t="s">
        <v>248</v>
      </c>
      <c r="P35" t="s">
        <v>248</v>
      </c>
      <c r="Q35">
        <v>1</v>
      </c>
      <c r="W35">
        <v>0</v>
      </c>
      <c r="X35">
        <v>-7781208</v>
      </c>
      <c r="Y35">
        <f>(AT35*1.25)</f>
        <v>0.1875</v>
      </c>
      <c r="AA35">
        <v>0</v>
      </c>
      <c r="AB35">
        <v>1095.3800000000001</v>
      </c>
      <c r="AC35">
        <v>446.4</v>
      </c>
      <c r="AD35">
        <v>0</v>
      </c>
      <c r="AE35">
        <v>0</v>
      </c>
      <c r="AF35">
        <v>83.1</v>
      </c>
      <c r="AG35">
        <v>12.62</v>
      </c>
      <c r="AH35">
        <v>0</v>
      </c>
      <c r="AI35">
        <v>1</v>
      </c>
      <c r="AJ35">
        <v>12.86</v>
      </c>
      <c r="AK35">
        <v>34.51</v>
      </c>
      <c r="AL35">
        <v>1</v>
      </c>
      <c r="AM35">
        <v>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0.15</v>
      </c>
      <c r="AU35" t="s">
        <v>15</v>
      </c>
      <c r="AV35">
        <v>0</v>
      </c>
      <c r="AW35">
        <v>2</v>
      </c>
      <c r="AX35">
        <v>72843180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ROUND(Y35*Source!I43*DO35,9)</f>
        <v>0</v>
      </c>
      <c r="CX35">
        <f>ROUND(Y35*Source!I43,9)</f>
        <v>2.25</v>
      </c>
      <c r="CY35">
        <f>AB35</f>
        <v>1095.3800000000001</v>
      </c>
      <c r="CZ35">
        <f>AF35</f>
        <v>83.1</v>
      </c>
      <c r="DA35">
        <f>AJ35</f>
        <v>12.86</v>
      </c>
      <c r="DB35">
        <f>ROUND((ROUND(AT35*CZ35,2)*1.25),6)</f>
        <v>15.5875</v>
      </c>
      <c r="DC35">
        <f>ROUND((ROUND(AT35*AG35,2)*1.25),6)</f>
        <v>2.3624999999999998</v>
      </c>
      <c r="DD35" t="s">
        <v>3</v>
      </c>
      <c r="DE35" t="s">
        <v>3</v>
      </c>
      <c r="DF35">
        <f t="shared" si="9"/>
        <v>0</v>
      </c>
      <c r="DG35">
        <f>ROUND(ROUND(AF35*AJ35,2)*CX35,2)</f>
        <v>2404.5100000000002</v>
      </c>
      <c r="DH35">
        <f>ROUND(ROUND(AG35*AK35,2)*CX35,2)</f>
        <v>979.92</v>
      </c>
      <c r="DI35">
        <f t="shared" si="10"/>
        <v>0</v>
      </c>
      <c r="DJ35">
        <f>DG35</f>
        <v>2404.5100000000002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ROW(Source!A43)</f>
        <v>43</v>
      </c>
      <c r="B36">
        <v>72842452</v>
      </c>
      <c r="C36">
        <v>72843171</v>
      </c>
      <c r="D36">
        <v>31110602</v>
      </c>
      <c r="E36">
        <v>1</v>
      </c>
      <c r="F36">
        <v>1</v>
      </c>
      <c r="G36">
        <v>30570983</v>
      </c>
      <c r="H36">
        <v>3</v>
      </c>
      <c r="I36" t="s">
        <v>252</v>
      </c>
      <c r="J36" t="s">
        <v>253</v>
      </c>
      <c r="K36" t="s">
        <v>254</v>
      </c>
      <c r="L36">
        <v>1346</v>
      </c>
      <c r="N36">
        <v>1009</v>
      </c>
      <c r="O36" t="s">
        <v>70</v>
      </c>
      <c r="P36" t="s">
        <v>70</v>
      </c>
      <c r="Q36">
        <v>1</v>
      </c>
      <c r="W36">
        <v>0</v>
      </c>
      <c r="X36">
        <v>-1299596119</v>
      </c>
      <c r="Y36">
        <f t="shared" ref="Y36:Y44" si="11">AT36</f>
        <v>0.31</v>
      </c>
      <c r="AA36">
        <v>53.61</v>
      </c>
      <c r="AB36">
        <v>0</v>
      </c>
      <c r="AC36">
        <v>0</v>
      </c>
      <c r="AD36">
        <v>0</v>
      </c>
      <c r="AE36">
        <v>1.61</v>
      </c>
      <c r="AF36">
        <v>0</v>
      </c>
      <c r="AG36">
        <v>0</v>
      </c>
      <c r="AH36">
        <v>0</v>
      </c>
      <c r="AI36">
        <v>33.299999999999997</v>
      </c>
      <c r="AJ36">
        <v>1</v>
      </c>
      <c r="AK36">
        <v>1</v>
      </c>
      <c r="AL36">
        <v>1</v>
      </c>
      <c r="AM36">
        <v>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0.31</v>
      </c>
      <c r="AU36" t="s">
        <v>3</v>
      </c>
      <c r="AV36">
        <v>0</v>
      </c>
      <c r="AW36">
        <v>2</v>
      </c>
      <c r="AX36">
        <v>72843181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ROUND(Y36*Source!I43,9)</f>
        <v>3.72</v>
      </c>
      <c r="CY36">
        <f>AA36</f>
        <v>53.61</v>
      </c>
      <c r="CZ36">
        <f>AE36</f>
        <v>1.61</v>
      </c>
      <c r="DA36">
        <f>AI36</f>
        <v>33.299999999999997</v>
      </c>
      <c r="DB36">
        <f t="shared" ref="DB36:DB44" si="12">ROUND(ROUND(AT36*CZ36,2),6)</f>
        <v>0.5</v>
      </c>
      <c r="DC36">
        <f t="shared" ref="DC36:DC44" si="13">ROUND(ROUND(AT36*AG36,2),6)</f>
        <v>0</v>
      </c>
      <c r="DD36" t="s">
        <v>3</v>
      </c>
      <c r="DE36" t="s">
        <v>3</v>
      </c>
      <c r="DF36">
        <f>ROUND(ROUND(AE36*AI36,2)*CX36,2)</f>
        <v>199.43</v>
      </c>
      <c r="DG36">
        <f t="shared" ref="DG36:DG49" si="14">ROUND(ROUND(AF36,2)*CX36,2)</f>
        <v>0</v>
      </c>
      <c r="DH36">
        <f t="shared" ref="DH36:DH49" si="15">ROUND(ROUND(AG36,2)*CX36,2)</f>
        <v>0</v>
      </c>
      <c r="DI36">
        <f t="shared" si="10"/>
        <v>0</v>
      </c>
      <c r="DJ36">
        <f>DF36</f>
        <v>199.43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ROW(Source!A43)</f>
        <v>43</v>
      </c>
      <c r="B37">
        <v>72842452</v>
      </c>
      <c r="C37">
        <v>72843171</v>
      </c>
      <c r="D37">
        <v>64819338</v>
      </c>
      <c r="E37">
        <v>1</v>
      </c>
      <c r="F37">
        <v>1</v>
      </c>
      <c r="G37">
        <v>30570983</v>
      </c>
      <c r="H37">
        <v>3</v>
      </c>
      <c r="I37" t="s">
        <v>255</v>
      </c>
      <c r="J37" t="s">
        <v>256</v>
      </c>
      <c r="K37" t="s">
        <v>257</v>
      </c>
      <c r="L37">
        <v>1327</v>
      </c>
      <c r="N37">
        <v>1005</v>
      </c>
      <c r="O37" t="s">
        <v>59</v>
      </c>
      <c r="P37" t="s">
        <v>59</v>
      </c>
      <c r="Q37">
        <v>1</v>
      </c>
      <c r="W37">
        <v>0</v>
      </c>
      <c r="X37">
        <v>-2087594653</v>
      </c>
      <c r="Y37">
        <f t="shared" si="11"/>
        <v>0.84</v>
      </c>
      <c r="AA37">
        <v>151.84</v>
      </c>
      <c r="AB37">
        <v>0</v>
      </c>
      <c r="AC37">
        <v>0</v>
      </c>
      <c r="AD37">
        <v>0</v>
      </c>
      <c r="AE37">
        <v>104</v>
      </c>
      <c r="AF37">
        <v>0</v>
      </c>
      <c r="AG37">
        <v>0</v>
      </c>
      <c r="AH37">
        <v>0</v>
      </c>
      <c r="AI37">
        <v>1.46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0.84</v>
      </c>
      <c r="AU37" t="s">
        <v>3</v>
      </c>
      <c r="AV37">
        <v>0</v>
      </c>
      <c r="AW37">
        <v>2</v>
      </c>
      <c r="AX37">
        <v>72843182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ROUND(Y37*Source!I43,9)</f>
        <v>10.08</v>
      </c>
      <c r="CY37">
        <f>AA37</f>
        <v>151.84</v>
      </c>
      <c r="CZ37">
        <f>AE37</f>
        <v>104</v>
      </c>
      <c r="DA37">
        <f>AI37</f>
        <v>1.46</v>
      </c>
      <c r="DB37">
        <f t="shared" si="12"/>
        <v>87.36</v>
      </c>
      <c r="DC37">
        <f t="shared" si="13"/>
        <v>0</v>
      </c>
      <c r="DD37" t="s">
        <v>3</v>
      </c>
      <c r="DE37" t="s">
        <v>3</v>
      </c>
      <c r="DF37">
        <f>ROUND(ROUND(AE37*AI37,2)*CX37,2)</f>
        <v>1530.55</v>
      </c>
      <c r="DG37">
        <f t="shared" si="14"/>
        <v>0</v>
      </c>
      <c r="DH37">
        <f t="shared" si="15"/>
        <v>0</v>
      </c>
      <c r="DI37">
        <f t="shared" si="10"/>
        <v>0</v>
      </c>
      <c r="DJ37">
        <f>DF37</f>
        <v>1530.55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ROW(Source!A43)</f>
        <v>43</v>
      </c>
      <c r="B38">
        <v>72842452</v>
      </c>
      <c r="C38">
        <v>72843171</v>
      </c>
      <c r="D38">
        <v>31111831</v>
      </c>
      <c r="E38">
        <v>1</v>
      </c>
      <c r="F38">
        <v>1</v>
      </c>
      <c r="G38">
        <v>30570983</v>
      </c>
      <c r="H38">
        <v>3</v>
      </c>
      <c r="I38" t="s">
        <v>48</v>
      </c>
      <c r="J38" t="s">
        <v>50</v>
      </c>
      <c r="K38" t="s">
        <v>49</v>
      </c>
      <c r="L38">
        <v>1348</v>
      </c>
      <c r="N38">
        <v>1009</v>
      </c>
      <c r="O38" t="s">
        <v>38</v>
      </c>
      <c r="P38" t="s">
        <v>38</v>
      </c>
      <c r="Q38">
        <v>1000</v>
      </c>
      <c r="W38">
        <v>0</v>
      </c>
      <c r="X38">
        <v>-584693665</v>
      </c>
      <c r="Y38">
        <f t="shared" si="11"/>
        <v>5.0999999999999997E-2</v>
      </c>
      <c r="AA38">
        <v>44232.91</v>
      </c>
      <c r="AB38">
        <v>0</v>
      </c>
      <c r="AC38">
        <v>0</v>
      </c>
      <c r="AD38">
        <v>0</v>
      </c>
      <c r="AE38">
        <v>13953.6</v>
      </c>
      <c r="AF38">
        <v>0</v>
      </c>
      <c r="AG38">
        <v>0</v>
      </c>
      <c r="AH38">
        <v>0</v>
      </c>
      <c r="AI38">
        <v>3.17</v>
      </c>
      <c r="AJ38">
        <v>1</v>
      </c>
      <c r="AK38">
        <v>1</v>
      </c>
      <c r="AL38">
        <v>1</v>
      </c>
      <c r="AM38">
        <v>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5.0999999999999997E-2</v>
      </c>
      <c r="AU38" t="s">
        <v>3</v>
      </c>
      <c r="AV38">
        <v>0</v>
      </c>
      <c r="AW38">
        <v>2</v>
      </c>
      <c r="AX38">
        <v>72843183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ROUND(Y38*Source!I43,9)</f>
        <v>0.61199999999999999</v>
      </c>
      <c r="CY38">
        <f>AA38</f>
        <v>44232.91</v>
      </c>
      <c r="CZ38">
        <f>AE38</f>
        <v>13953.6</v>
      </c>
      <c r="DA38">
        <f>AI38</f>
        <v>3.17</v>
      </c>
      <c r="DB38">
        <f t="shared" si="12"/>
        <v>711.63</v>
      </c>
      <c r="DC38">
        <f t="shared" si="13"/>
        <v>0</v>
      </c>
      <c r="DD38" t="s">
        <v>3</v>
      </c>
      <c r="DE38" t="s">
        <v>3</v>
      </c>
      <c r="DF38">
        <f>ROUND(ROUND(AE38*AI38,2)*CX38,2)</f>
        <v>27070.54</v>
      </c>
      <c r="DG38">
        <f t="shared" si="14"/>
        <v>0</v>
      </c>
      <c r="DH38">
        <f t="shared" si="15"/>
        <v>0</v>
      </c>
      <c r="DI38">
        <f t="shared" si="10"/>
        <v>0</v>
      </c>
      <c r="DJ38">
        <f>DF38</f>
        <v>27070.54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ROW(Source!A43)</f>
        <v>43</v>
      </c>
      <c r="B39">
        <v>72842452</v>
      </c>
      <c r="C39">
        <v>72843171</v>
      </c>
      <c r="D39">
        <v>42896447</v>
      </c>
      <c r="E39">
        <v>1</v>
      </c>
      <c r="F39">
        <v>1</v>
      </c>
      <c r="G39">
        <v>30570983</v>
      </c>
      <c r="H39">
        <v>3</v>
      </c>
      <c r="I39" t="s">
        <v>36</v>
      </c>
      <c r="J39" t="s">
        <v>39</v>
      </c>
      <c r="K39" t="s">
        <v>37</v>
      </c>
      <c r="L39">
        <v>1348</v>
      </c>
      <c r="N39">
        <v>1009</v>
      </c>
      <c r="O39" t="s">
        <v>38</v>
      </c>
      <c r="P39" t="s">
        <v>38</v>
      </c>
      <c r="Q39">
        <v>1000</v>
      </c>
      <c r="W39">
        <v>0</v>
      </c>
      <c r="X39">
        <v>-1834906099</v>
      </c>
      <c r="Y39">
        <f t="shared" si="11"/>
        <v>0.02</v>
      </c>
      <c r="AA39">
        <v>571827.71</v>
      </c>
      <c r="AB39">
        <v>0</v>
      </c>
      <c r="AC39">
        <v>0</v>
      </c>
      <c r="AD39">
        <v>0</v>
      </c>
      <c r="AE39">
        <v>62838.21</v>
      </c>
      <c r="AF39">
        <v>0</v>
      </c>
      <c r="AG39">
        <v>0</v>
      </c>
      <c r="AH39">
        <v>0</v>
      </c>
      <c r="AI39">
        <v>9.1</v>
      </c>
      <c r="AJ39">
        <v>1</v>
      </c>
      <c r="AK39">
        <v>1</v>
      </c>
      <c r="AL39">
        <v>1</v>
      </c>
      <c r="AM39">
        <v>0</v>
      </c>
      <c r="AN39">
        <v>0</v>
      </c>
      <c r="AO39">
        <v>0</v>
      </c>
      <c r="AP39">
        <v>1</v>
      </c>
      <c r="AQ39">
        <v>0</v>
      </c>
      <c r="AR39">
        <v>0</v>
      </c>
      <c r="AS39" t="s">
        <v>3</v>
      </c>
      <c r="AT39">
        <v>0.02</v>
      </c>
      <c r="AU39" t="s">
        <v>3</v>
      </c>
      <c r="AV39">
        <v>0</v>
      </c>
      <c r="AW39">
        <v>1</v>
      </c>
      <c r="AX39">
        <v>-1</v>
      </c>
      <c r="AY39">
        <v>0</v>
      </c>
      <c r="AZ39">
        <v>0</v>
      </c>
      <c r="BA39" t="s">
        <v>3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ROUND(Y39*Source!I43,9)</f>
        <v>0.24</v>
      </c>
      <c r="CY39">
        <f>AA39</f>
        <v>571827.71</v>
      </c>
      <c r="CZ39">
        <f>AE39</f>
        <v>62838.21</v>
      </c>
      <c r="DA39">
        <f>AI39</f>
        <v>9.1</v>
      </c>
      <c r="DB39">
        <f t="shared" si="12"/>
        <v>1256.76</v>
      </c>
      <c r="DC39">
        <f t="shared" si="13"/>
        <v>0</v>
      </c>
      <c r="DD39" t="s">
        <v>3</v>
      </c>
      <c r="DE39" t="s">
        <v>3</v>
      </c>
      <c r="DF39">
        <f>ROUND(ROUND(AE39*AI39,2)*CX39,2)</f>
        <v>137238.65</v>
      </c>
      <c r="DG39">
        <f t="shared" si="14"/>
        <v>0</v>
      </c>
      <c r="DH39">
        <f t="shared" si="15"/>
        <v>0</v>
      </c>
      <c r="DI39">
        <f t="shared" si="10"/>
        <v>0</v>
      </c>
      <c r="DJ39">
        <f>DF39</f>
        <v>137238.65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ROW(Source!A43)</f>
        <v>43</v>
      </c>
      <c r="B40">
        <v>72842452</v>
      </c>
      <c r="C40">
        <v>72843171</v>
      </c>
      <c r="D40">
        <v>44620841</v>
      </c>
      <c r="E40">
        <v>1</v>
      </c>
      <c r="F40">
        <v>1</v>
      </c>
      <c r="G40">
        <v>30570983</v>
      </c>
      <c r="H40">
        <v>3</v>
      </c>
      <c r="I40" t="s">
        <v>69</v>
      </c>
      <c r="J40" t="s">
        <v>71</v>
      </c>
      <c r="K40" t="s">
        <v>345</v>
      </c>
      <c r="L40">
        <v>1346</v>
      </c>
      <c r="N40">
        <v>1009</v>
      </c>
      <c r="O40" t="s">
        <v>70</v>
      </c>
      <c r="P40" t="s">
        <v>70</v>
      </c>
      <c r="Q40">
        <v>1</v>
      </c>
      <c r="W40">
        <v>0</v>
      </c>
      <c r="X40">
        <v>1570351955</v>
      </c>
      <c r="Y40">
        <f t="shared" si="11"/>
        <v>30</v>
      </c>
      <c r="AA40">
        <v>569.4</v>
      </c>
      <c r="AB40">
        <v>0</v>
      </c>
      <c r="AC40">
        <v>0</v>
      </c>
      <c r="AD40">
        <v>0</v>
      </c>
      <c r="AE40">
        <v>108.25</v>
      </c>
      <c r="AF40">
        <v>0</v>
      </c>
      <c r="AG40">
        <v>0</v>
      </c>
      <c r="AH40">
        <v>0</v>
      </c>
      <c r="AI40">
        <v>5.26</v>
      </c>
      <c r="AJ40">
        <v>1</v>
      </c>
      <c r="AK40">
        <v>1</v>
      </c>
      <c r="AL40">
        <v>1</v>
      </c>
      <c r="AM40">
        <v>0</v>
      </c>
      <c r="AN40">
        <v>0</v>
      </c>
      <c r="AO40">
        <v>0</v>
      </c>
      <c r="AP40">
        <v>1</v>
      </c>
      <c r="AQ40">
        <v>0</v>
      </c>
      <c r="AR40">
        <v>0</v>
      </c>
      <c r="AS40" t="s">
        <v>3</v>
      </c>
      <c r="AT40">
        <v>30</v>
      </c>
      <c r="AU40" t="s">
        <v>3</v>
      </c>
      <c r="AV40">
        <v>0</v>
      </c>
      <c r="AW40">
        <v>1</v>
      </c>
      <c r="AX40">
        <v>-1</v>
      </c>
      <c r="AY40">
        <v>0</v>
      </c>
      <c r="AZ40">
        <v>0</v>
      </c>
      <c r="BA40" t="s">
        <v>3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ROUND(Y40*Source!I43,9)</f>
        <v>360</v>
      </c>
      <c r="CY40">
        <f>AA40</f>
        <v>569.4</v>
      </c>
      <c r="CZ40">
        <f>AE40</f>
        <v>108.25</v>
      </c>
      <c r="DA40">
        <f>AI40</f>
        <v>5.26</v>
      </c>
      <c r="DB40">
        <f t="shared" si="12"/>
        <v>3247.5</v>
      </c>
      <c r="DC40">
        <f t="shared" si="13"/>
        <v>0</v>
      </c>
      <c r="DD40" t="s">
        <v>3</v>
      </c>
      <c r="DE40" t="s">
        <v>3</v>
      </c>
      <c r="DF40">
        <f>ROUND(ROUND(AE40*AI40,2)*CX40,2)</f>
        <v>204984</v>
      </c>
      <c r="DG40">
        <f t="shared" si="14"/>
        <v>0</v>
      </c>
      <c r="DH40">
        <f t="shared" si="15"/>
        <v>0</v>
      </c>
      <c r="DI40">
        <f t="shared" si="10"/>
        <v>0</v>
      </c>
      <c r="DJ40">
        <f>DF40</f>
        <v>204984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ROW(Source!A84)</f>
        <v>84</v>
      </c>
      <c r="B41">
        <v>72842451</v>
      </c>
      <c r="C41">
        <v>72843189</v>
      </c>
      <c r="D41">
        <v>44573642</v>
      </c>
      <c r="E41">
        <v>30570983</v>
      </c>
      <c r="F41">
        <v>1</v>
      </c>
      <c r="G41">
        <v>30570983</v>
      </c>
      <c r="H41">
        <v>1</v>
      </c>
      <c r="I41" t="s">
        <v>242</v>
      </c>
      <c r="J41" t="s">
        <v>3</v>
      </c>
      <c r="K41" t="s">
        <v>243</v>
      </c>
      <c r="L41">
        <v>1191</v>
      </c>
      <c r="N41">
        <v>1013</v>
      </c>
      <c r="O41" t="s">
        <v>244</v>
      </c>
      <c r="P41" t="s">
        <v>244</v>
      </c>
      <c r="Q41">
        <v>1</v>
      </c>
      <c r="W41">
        <v>0</v>
      </c>
      <c r="X41">
        <v>476480486</v>
      </c>
      <c r="Y41">
        <f t="shared" si="11"/>
        <v>11.39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11.39</v>
      </c>
      <c r="AU41" t="s">
        <v>3</v>
      </c>
      <c r="AV41">
        <v>1</v>
      </c>
      <c r="AW41">
        <v>2</v>
      </c>
      <c r="AX41">
        <v>72843192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U41">
        <f>ROUND(AT41*Source!I84*AH41*AL41,2)</f>
        <v>0</v>
      </c>
      <c r="CV41">
        <f>ROUND(Y41*Source!I84,9)</f>
        <v>11.39</v>
      </c>
      <c r="CW41">
        <v>0</v>
      </c>
      <c r="CX41">
        <f>ROUND(Y41*Source!I84,9)</f>
        <v>11.39</v>
      </c>
      <c r="CY41">
        <f>AD41</f>
        <v>0</v>
      </c>
      <c r="CZ41">
        <f>AH41</f>
        <v>0</v>
      </c>
      <c r="DA41">
        <f>AL41</f>
        <v>1</v>
      </c>
      <c r="DB41">
        <f t="shared" si="12"/>
        <v>0</v>
      </c>
      <c r="DC41">
        <f t="shared" si="13"/>
        <v>0</v>
      </c>
      <c r="DD41" t="s">
        <v>3</v>
      </c>
      <c r="DE41" t="s">
        <v>3</v>
      </c>
      <c r="DF41">
        <f t="shared" ref="DF41:DF62" si="16">ROUND(ROUND(AE41,2)*CX41,2)</f>
        <v>0</v>
      </c>
      <c r="DG41">
        <f t="shared" si="14"/>
        <v>0</v>
      </c>
      <c r="DH41">
        <f t="shared" si="15"/>
        <v>0</v>
      </c>
      <c r="DI41">
        <f t="shared" si="10"/>
        <v>0</v>
      </c>
      <c r="DJ41">
        <f>DI41</f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ROW(Source!A84)</f>
        <v>84</v>
      </c>
      <c r="B42">
        <v>72842451</v>
      </c>
      <c r="C42">
        <v>72843189</v>
      </c>
      <c r="D42">
        <v>42165572</v>
      </c>
      <c r="E42">
        <v>30570983</v>
      </c>
      <c r="F42">
        <v>1</v>
      </c>
      <c r="G42">
        <v>30570983</v>
      </c>
      <c r="H42">
        <v>3</v>
      </c>
      <c r="I42" t="s">
        <v>261</v>
      </c>
      <c r="J42" t="s">
        <v>3</v>
      </c>
      <c r="K42" t="s">
        <v>262</v>
      </c>
      <c r="L42">
        <v>1348</v>
      </c>
      <c r="N42">
        <v>1009</v>
      </c>
      <c r="O42" t="s">
        <v>38</v>
      </c>
      <c r="P42" t="s">
        <v>38</v>
      </c>
      <c r="Q42">
        <v>1000</v>
      </c>
      <c r="W42">
        <v>0</v>
      </c>
      <c r="X42">
        <v>1489638031</v>
      </c>
      <c r="Y42">
        <f t="shared" si="11"/>
        <v>0.47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0.47</v>
      </c>
      <c r="AU42" t="s">
        <v>3</v>
      </c>
      <c r="AV42">
        <v>0</v>
      </c>
      <c r="AW42">
        <v>2</v>
      </c>
      <c r="AX42">
        <v>72843193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ROUND(Y42*Source!I84,9)</f>
        <v>0.47</v>
      </c>
      <c r="CY42">
        <f>AA42</f>
        <v>0</v>
      </c>
      <c r="CZ42">
        <f>AE42</f>
        <v>0</v>
      </c>
      <c r="DA42">
        <f>AI42</f>
        <v>1</v>
      </c>
      <c r="DB42">
        <f t="shared" si="12"/>
        <v>0</v>
      </c>
      <c r="DC42">
        <f t="shared" si="13"/>
        <v>0</v>
      </c>
      <c r="DD42" t="s">
        <v>3</v>
      </c>
      <c r="DE42" t="s">
        <v>3</v>
      </c>
      <c r="DF42">
        <f t="shared" si="16"/>
        <v>0</v>
      </c>
      <c r="DG42">
        <f t="shared" si="14"/>
        <v>0</v>
      </c>
      <c r="DH42">
        <f t="shared" si="15"/>
        <v>0</v>
      </c>
      <c r="DI42">
        <f t="shared" si="10"/>
        <v>0</v>
      </c>
      <c r="DJ42">
        <f>DF42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ROW(Source!A85)</f>
        <v>85</v>
      </c>
      <c r="B43">
        <v>72842452</v>
      </c>
      <c r="C43">
        <v>72843189</v>
      </c>
      <c r="D43">
        <v>44573642</v>
      </c>
      <c r="E43">
        <v>30570983</v>
      </c>
      <c r="F43">
        <v>1</v>
      </c>
      <c r="G43">
        <v>30570983</v>
      </c>
      <c r="H43">
        <v>1</v>
      </c>
      <c r="I43" t="s">
        <v>242</v>
      </c>
      <c r="J43" t="s">
        <v>3</v>
      </c>
      <c r="K43" t="s">
        <v>243</v>
      </c>
      <c r="L43">
        <v>1191</v>
      </c>
      <c r="N43">
        <v>1013</v>
      </c>
      <c r="O43" t="s">
        <v>244</v>
      </c>
      <c r="P43" t="s">
        <v>244</v>
      </c>
      <c r="Q43">
        <v>1</v>
      </c>
      <c r="W43">
        <v>0</v>
      </c>
      <c r="X43">
        <v>476480486</v>
      </c>
      <c r="Y43">
        <f t="shared" si="11"/>
        <v>11.39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11.39</v>
      </c>
      <c r="AU43" t="s">
        <v>3</v>
      </c>
      <c r="AV43">
        <v>1</v>
      </c>
      <c r="AW43">
        <v>2</v>
      </c>
      <c r="AX43">
        <v>72843192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ROUND(AT43*Source!I85*AH43*AL43,2)</f>
        <v>0</v>
      </c>
      <c r="CV43">
        <f>ROUND(Y43*Source!I85,9)</f>
        <v>11.39</v>
      </c>
      <c r="CW43">
        <v>0</v>
      </c>
      <c r="CX43">
        <f>ROUND(Y43*Source!I85,9)</f>
        <v>11.39</v>
      </c>
      <c r="CY43">
        <f>AD43</f>
        <v>0</v>
      </c>
      <c r="CZ43">
        <f>AH43</f>
        <v>0</v>
      </c>
      <c r="DA43">
        <f>AL43</f>
        <v>1</v>
      </c>
      <c r="DB43">
        <f t="shared" si="12"/>
        <v>0</v>
      </c>
      <c r="DC43">
        <f t="shared" si="13"/>
        <v>0</v>
      </c>
      <c r="DD43" t="s">
        <v>3</v>
      </c>
      <c r="DE43" t="s">
        <v>3</v>
      </c>
      <c r="DF43">
        <f t="shared" si="16"/>
        <v>0</v>
      </c>
      <c r="DG43">
        <f t="shared" si="14"/>
        <v>0</v>
      </c>
      <c r="DH43">
        <f t="shared" si="15"/>
        <v>0</v>
      </c>
      <c r="DI43">
        <f t="shared" si="10"/>
        <v>0</v>
      </c>
      <c r="DJ43">
        <f>DI43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ROW(Source!A85)</f>
        <v>85</v>
      </c>
      <c r="B44">
        <v>72842452</v>
      </c>
      <c r="C44">
        <v>72843189</v>
      </c>
      <c r="D44">
        <v>42165572</v>
      </c>
      <c r="E44">
        <v>30570983</v>
      </c>
      <c r="F44">
        <v>1</v>
      </c>
      <c r="G44">
        <v>30570983</v>
      </c>
      <c r="H44">
        <v>3</v>
      </c>
      <c r="I44" t="s">
        <v>261</v>
      </c>
      <c r="J44" t="s">
        <v>3</v>
      </c>
      <c r="K44" t="s">
        <v>262</v>
      </c>
      <c r="L44">
        <v>1348</v>
      </c>
      <c r="N44">
        <v>1009</v>
      </c>
      <c r="O44" t="s">
        <v>38</v>
      </c>
      <c r="P44" t="s">
        <v>38</v>
      </c>
      <c r="Q44">
        <v>1000</v>
      </c>
      <c r="W44">
        <v>0</v>
      </c>
      <c r="X44">
        <v>1489638031</v>
      </c>
      <c r="Y44">
        <f t="shared" si="11"/>
        <v>0.47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0.47</v>
      </c>
      <c r="AU44" t="s">
        <v>3</v>
      </c>
      <c r="AV44">
        <v>0</v>
      </c>
      <c r="AW44">
        <v>2</v>
      </c>
      <c r="AX44">
        <v>72843193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ROUND(Y44*Source!I85,9)</f>
        <v>0.47</v>
      </c>
      <c r="CY44">
        <f>AA44</f>
        <v>0</v>
      </c>
      <c r="CZ44">
        <f>AE44</f>
        <v>0</v>
      </c>
      <c r="DA44">
        <f>AI44</f>
        <v>1</v>
      </c>
      <c r="DB44">
        <f t="shared" si="12"/>
        <v>0</v>
      </c>
      <c r="DC44">
        <f t="shared" si="13"/>
        <v>0</v>
      </c>
      <c r="DD44" t="s">
        <v>3</v>
      </c>
      <c r="DE44" t="s">
        <v>3</v>
      </c>
      <c r="DF44">
        <f t="shared" si="16"/>
        <v>0</v>
      </c>
      <c r="DG44">
        <f t="shared" si="14"/>
        <v>0</v>
      </c>
      <c r="DH44">
        <f t="shared" si="15"/>
        <v>0</v>
      </c>
      <c r="DI44">
        <f t="shared" si="10"/>
        <v>0</v>
      </c>
      <c r="DJ44">
        <f>DF44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ROW(Source!A86)</f>
        <v>86</v>
      </c>
      <c r="B45">
        <v>72842451</v>
      </c>
      <c r="C45">
        <v>72843194</v>
      </c>
      <c r="D45">
        <v>44573642</v>
      </c>
      <c r="E45">
        <v>30570983</v>
      </c>
      <c r="F45">
        <v>1</v>
      </c>
      <c r="G45">
        <v>30570983</v>
      </c>
      <c r="H45">
        <v>1</v>
      </c>
      <c r="I45" t="s">
        <v>242</v>
      </c>
      <c r="J45" t="s">
        <v>3</v>
      </c>
      <c r="K45" t="s">
        <v>243</v>
      </c>
      <c r="L45">
        <v>1191</v>
      </c>
      <c r="N45">
        <v>1013</v>
      </c>
      <c r="O45" t="s">
        <v>244</v>
      </c>
      <c r="P45" t="s">
        <v>244</v>
      </c>
      <c r="Q45">
        <v>1</v>
      </c>
      <c r="W45">
        <v>0</v>
      </c>
      <c r="X45">
        <v>476480486</v>
      </c>
      <c r="Y45">
        <f>(AT45*0.6)</f>
        <v>41.922000000000004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69.87</v>
      </c>
      <c r="AU45" t="s">
        <v>140</v>
      </c>
      <c r="AV45">
        <v>1</v>
      </c>
      <c r="AW45">
        <v>2</v>
      </c>
      <c r="AX45">
        <v>72843199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U45">
        <f>ROUND(AT45*Source!I86*AH45*AL45,2)</f>
        <v>0</v>
      </c>
      <c r="CV45">
        <f>ROUND(Y45*Source!I86,9)</f>
        <v>96.420599999999993</v>
      </c>
      <c r="CW45">
        <v>0</v>
      </c>
      <c r="CX45">
        <f>ROUND(Y45*Source!I86,9)</f>
        <v>96.420599999999993</v>
      </c>
      <c r="CY45">
        <f>AD45</f>
        <v>0</v>
      </c>
      <c r="CZ45">
        <f>AH45</f>
        <v>0</v>
      </c>
      <c r="DA45">
        <f>AL45</f>
        <v>1</v>
      </c>
      <c r="DB45">
        <f>ROUND((ROUND(AT45*CZ45,2)*0.6),6)</f>
        <v>0</v>
      </c>
      <c r="DC45">
        <f>ROUND((ROUND(AT45*AG45,2)*0.6),6)</f>
        <v>0</v>
      </c>
      <c r="DD45" t="s">
        <v>3</v>
      </c>
      <c r="DE45" t="s">
        <v>3</v>
      </c>
      <c r="DF45">
        <f t="shared" si="16"/>
        <v>0</v>
      </c>
      <c r="DG45">
        <f t="shared" si="14"/>
        <v>0</v>
      </c>
      <c r="DH45">
        <f t="shared" si="15"/>
        <v>0</v>
      </c>
      <c r="DI45">
        <f t="shared" si="10"/>
        <v>0</v>
      </c>
      <c r="DJ45">
        <f>DI45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ROW(Source!A86)</f>
        <v>86</v>
      </c>
      <c r="B46">
        <v>72842451</v>
      </c>
      <c r="C46">
        <v>72843194</v>
      </c>
      <c r="D46">
        <v>65152953</v>
      </c>
      <c r="E46">
        <v>1</v>
      </c>
      <c r="F46">
        <v>1</v>
      </c>
      <c r="G46">
        <v>30570983</v>
      </c>
      <c r="H46">
        <v>2</v>
      </c>
      <c r="I46" t="s">
        <v>263</v>
      </c>
      <c r="J46" t="s">
        <v>264</v>
      </c>
      <c r="K46" t="s">
        <v>265</v>
      </c>
      <c r="L46">
        <v>1368</v>
      </c>
      <c r="N46">
        <v>1011</v>
      </c>
      <c r="O46" t="s">
        <v>248</v>
      </c>
      <c r="P46" t="s">
        <v>248</v>
      </c>
      <c r="Q46">
        <v>1</v>
      </c>
      <c r="W46">
        <v>0</v>
      </c>
      <c r="X46">
        <v>1204435003</v>
      </c>
      <c r="Y46">
        <f>(AT46*0.6)</f>
        <v>0.86399999999999999</v>
      </c>
      <c r="AA46">
        <v>0</v>
      </c>
      <c r="AB46">
        <v>34.479999999999997</v>
      </c>
      <c r="AC46">
        <v>12.62</v>
      </c>
      <c r="AD46">
        <v>0</v>
      </c>
      <c r="AE46">
        <v>0</v>
      </c>
      <c r="AF46">
        <v>34.479999999999997</v>
      </c>
      <c r="AG46">
        <v>12.62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1.44</v>
      </c>
      <c r="AU46" t="s">
        <v>140</v>
      </c>
      <c r="AV46">
        <v>0</v>
      </c>
      <c r="AW46">
        <v>2</v>
      </c>
      <c r="AX46">
        <v>72843200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f>ROUND(Y46*Source!I86*DO46,9)</f>
        <v>0</v>
      </c>
      <c r="CX46">
        <f>ROUND(Y46*Source!I86,9)</f>
        <v>1.9872000000000001</v>
      </c>
      <c r="CY46">
        <f>AB46</f>
        <v>34.479999999999997</v>
      </c>
      <c r="CZ46">
        <f>AF46</f>
        <v>34.479999999999997</v>
      </c>
      <c r="DA46">
        <f>AJ46</f>
        <v>1</v>
      </c>
      <c r="DB46">
        <f>ROUND((ROUND(AT46*CZ46,2)*0.6),6)</f>
        <v>29.79</v>
      </c>
      <c r="DC46">
        <f>ROUND((ROUND(AT46*AG46,2)*0.6),6)</f>
        <v>10.901999999999999</v>
      </c>
      <c r="DD46" t="s">
        <v>3</v>
      </c>
      <c r="DE46" t="s">
        <v>3</v>
      </c>
      <c r="DF46">
        <f t="shared" si="16"/>
        <v>0</v>
      </c>
      <c r="DG46">
        <f t="shared" si="14"/>
        <v>68.52</v>
      </c>
      <c r="DH46">
        <f t="shared" si="15"/>
        <v>25.08</v>
      </c>
      <c r="DI46">
        <f t="shared" si="10"/>
        <v>0</v>
      </c>
      <c r="DJ46">
        <f>DG46</f>
        <v>68.52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ROW(Source!A86)</f>
        <v>86</v>
      </c>
      <c r="B47">
        <v>72842451</v>
      </c>
      <c r="C47">
        <v>72843194</v>
      </c>
      <c r="D47">
        <v>65153363</v>
      </c>
      <c r="E47">
        <v>1</v>
      </c>
      <c r="F47">
        <v>1</v>
      </c>
      <c r="G47">
        <v>30570983</v>
      </c>
      <c r="H47">
        <v>2</v>
      </c>
      <c r="I47" t="s">
        <v>266</v>
      </c>
      <c r="J47" t="s">
        <v>267</v>
      </c>
      <c r="K47" t="s">
        <v>268</v>
      </c>
      <c r="L47">
        <v>1368</v>
      </c>
      <c r="N47">
        <v>1011</v>
      </c>
      <c r="O47" t="s">
        <v>248</v>
      </c>
      <c r="P47" t="s">
        <v>248</v>
      </c>
      <c r="Q47">
        <v>1</v>
      </c>
      <c r="W47">
        <v>0</v>
      </c>
      <c r="X47">
        <v>-804513174</v>
      </c>
      <c r="Y47">
        <f>(AT47*0.6)</f>
        <v>0.86399999999999999</v>
      </c>
      <c r="AA47">
        <v>0</v>
      </c>
      <c r="AB47">
        <v>0.5</v>
      </c>
      <c r="AC47">
        <v>0</v>
      </c>
      <c r="AD47">
        <v>0</v>
      </c>
      <c r="AE47">
        <v>0</v>
      </c>
      <c r="AF47">
        <v>0.5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1.44</v>
      </c>
      <c r="AU47" t="s">
        <v>140</v>
      </c>
      <c r="AV47">
        <v>0</v>
      </c>
      <c r="AW47">
        <v>2</v>
      </c>
      <c r="AX47">
        <v>72843201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f>ROUND(Y47*Source!I86*DO47,9)</f>
        <v>0</v>
      </c>
      <c r="CX47">
        <f>ROUND(Y47*Source!I86,9)</f>
        <v>1.9872000000000001</v>
      </c>
      <c r="CY47">
        <f>AB47</f>
        <v>0.5</v>
      </c>
      <c r="CZ47">
        <f>AF47</f>
        <v>0.5</v>
      </c>
      <c r="DA47">
        <f>AJ47</f>
        <v>1</v>
      </c>
      <c r="DB47">
        <f>ROUND((ROUND(AT47*CZ47,2)*0.6),6)</f>
        <v>0.432</v>
      </c>
      <c r="DC47">
        <f>ROUND((ROUND(AT47*AG47,2)*0.6),6)</f>
        <v>0</v>
      </c>
      <c r="DD47" t="s">
        <v>3</v>
      </c>
      <c r="DE47" t="s">
        <v>3</v>
      </c>
      <c r="DF47">
        <f t="shared" si="16"/>
        <v>0</v>
      </c>
      <c r="DG47">
        <f t="shared" si="14"/>
        <v>0.99</v>
      </c>
      <c r="DH47">
        <f t="shared" si="15"/>
        <v>0</v>
      </c>
      <c r="DI47">
        <f t="shared" si="10"/>
        <v>0</v>
      </c>
      <c r="DJ47">
        <f>DG47</f>
        <v>0.99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ROW(Source!A86)</f>
        <v>86</v>
      </c>
      <c r="B48">
        <v>72842451</v>
      </c>
      <c r="C48">
        <v>72843194</v>
      </c>
      <c r="D48">
        <v>42165572</v>
      </c>
      <c r="E48">
        <v>30570983</v>
      </c>
      <c r="F48">
        <v>1</v>
      </c>
      <c r="G48">
        <v>30570983</v>
      </c>
      <c r="H48">
        <v>3</v>
      </c>
      <c r="I48" t="s">
        <v>261</v>
      </c>
      <c r="J48" t="s">
        <v>3</v>
      </c>
      <c r="K48" t="s">
        <v>262</v>
      </c>
      <c r="L48">
        <v>1348</v>
      </c>
      <c r="N48">
        <v>1009</v>
      </c>
      <c r="O48" t="s">
        <v>38</v>
      </c>
      <c r="P48" t="s">
        <v>38</v>
      </c>
      <c r="Q48">
        <v>1000</v>
      </c>
      <c r="W48">
        <v>0</v>
      </c>
      <c r="X48">
        <v>1489638031</v>
      </c>
      <c r="Y48">
        <f>(AT48*1)</f>
        <v>5.2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5.2</v>
      </c>
      <c r="AU48" t="s">
        <v>139</v>
      </c>
      <c r="AV48">
        <v>0</v>
      </c>
      <c r="AW48">
        <v>2</v>
      </c>
      <c r="AX48">
        <v>72843202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ROUND(Y48*Source!I86,9)</f>
        <v>11.96</v>
      </c>
      <c r="CY48">
        <f>AA48</f>
        <v>0</v>
      </c>
      <c r="CZ48">
        <f>AE48</f>
        <v>0</v>
      </c>
      <c r="DA48">
        <f>AI48</f>
        <v>1</v>
      </c>
      <c r="DB48">
        <f>ROUND((ROUND(AT48*CZ48,2)*1),6)</f>
        <v>0</v>
      </c>
      <c r="DC48">
        <f>ROUND((ROUND(AT48*AG48,2)*1),6)</f>
        <v>0</v>
      </c>
      <c r="DD48" t="s">
        <v>3</v>
      </c>
      <c r="DE48" t="s">
        <v>3</v>
      </c>
      <c r="DF48">
        <f t="shared" si="16"/>
        <v>0</v>
      </c>
      <c r="DG48">
        <f t="shared" si="14"/>
        <v>0</v>
      </c>
      <c r="DH48">
        <f t="shared" si="15"/>
        <v>0</v>
      </c>
      <c r="DI48">
        <f t="shared" si="10"/>
        <v>0</v>
      </c>
      <c r="DJ48">
        <f>DF48</f>
        <v>0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ROW(Source!A87)</f>
        <v>87</v>
      </c>
      <c r="B49">
        <v>72842452</v>
      </c>
      <c r="C49">
        <v>72843194</v>
      </c>
      <c r="D49">
        <v>44573642</v>
      </c>
      <c r="E49">
        <v>30570983</v>
      </c>
      <c r="F49">
        <v>1</v>
      </c>
      <c r="G49">
        <v>30570983</v>
      </c>
      <c r="H49">
        <v>1</v>
      </c>
      <c r="I49" t="s">
        <v>242</v>
      </c>
      <c r="J49" t="s">
        <v>3</v>
      </c>
      <c r="K49" t="s">
        <v>243</v>
      </c>
      <c r="L49">
        <v>1191</v>
      </c>
      <c r="N49">
        <v>1013</v>
      </c>
      <c r="O49" t="s">
        <v>244</v>
      </c>
      <c r="P49" t="s">
        <v>244</v>
      </c>
      <c r="Q49">
        <v>1</v>
      </c>
      <c r="W49">
        <v>0</v>
      </c>
      <c r="X49">
        <v>476480486</v>
      </c>
      <c r="Y49">
        <f>(AT49*0.6)</f>
        <v>41.922000000000004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69.87</v>
      </c>
      <c r="AU49" t="s">
        <v>140</v>
      </c>
      <c r="AV49">
        <v>1</v>
      </c>
      <c r="AW49">
        <v>2</v>
      </c>
      <c r="AX49">
        <v>72843199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U49">
        <f>ROUND(AT49*Source!I87*AH49*AL49,2)</f>
        <v>0</v>
      </c>
      <c r="CV49">
        <f>ROUND(Y49*Source!I87,9)</f>
        <v>96.420599999999993</v>
      </c>
      <c r="CW49">
        <v>0</v>
      </c>
      <c r="CX49">
        <f>ROUND(Y49*Source!I87,9)</f>
        <v>96.420599999999993</v>
      </c>
      <c r="CY49">
        <f>AD49</f>
        <v>0</v>
      </c>
      <c r="CZ49">
        <f>AH49</f>
        <v>0</v>
      </c>
      <c r="DA49">
        <f>AL49</f>
        <v>1</v>
      </c>
      <c r="DB49">
        <f>ROUND((ROUND(AT49*CZ49,2)*0.6),6)</f>
        <v>0</v>
      </c>
      <c r="DC49">
        <f>ROUND((ROUND(AT49*AG49,2)*0.6),6)</f>
        <v>0</v>
      </c>
      <c r="DD49" t="s">
        <v>3</v>
      </c>
      <c r="DE49" t="s">
        <v>3</v>
      </c>
      <c r="DF49">
        <f t="shared" si="16"/>
        <v>0</v>
      </c>
      <c r="DG49">
        <f t="shared" si="14"/>
        <v>0</v>
      </c>
      <c r="DH49">
        <f t="shared" si="15"/>
        <v>0</v>
      </c>
      <c r="DI49">
        <f t="shared" si="10"/>
        <v>0</v>
      </c>
      <c r="DJ49">
        <f>DI49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ROW(Source!A87)</f>
        <v>87</v>
      </c>
      <c r="B50">
        <v>72842452</v>
      </c>
      <c r="C50">
        <v>72843194</v>
      </c>
      <c r="D50">
        <v>65152953</v>
      </c>
      <c r="E50">
        <v>1</v>
      </c>
      <c r="F50">
        <v>1</v>
      </c>
      <c r="G50">
        <v>30570983</v>
      </c>
      <c r="H50">
        <v>2</v>
      </c>
      <c r="I50" t="s">
        <v>263</v>
      </c>
      <c r="J50" t="s">
        <v>264</v>
      </c>
      <c r="K50" t="s">
        <v>265</v>
      </c>
      <c r="L50">
        <v>1368</v>
      </c>
      <c r="N50">
        <v>1011</v>
      </c>
      <c r="O50" t="s">
        <v>248</v>
      </c>
      <c r="P50" t="s">
        <v>248</v>
      </c>
      <c r="Q50">
        <v>1</v>
      </c>
      <c r="W50">
        <v>0</v>
      </c>
      <c r="X50">
        <v>1204435003</v>
      </c>
      <c r="Y50">
        <f>(AT50*0.6)</f>
        <v>0.86399999999999999</v>
      </c>
      <c r="AA50">
        <v>0</v>
      </c>
      <c r="AB50">
        <v>690.96</v>
      </c>
      <c r="AC50">
        <v>455.99</v>
      </c>
      <c r="AD50">
        <v>0</v>
      </c>
      <c r="AE50">
        <v>0</v>
      </c>
      <c r="AF50">
        <v>34.479999999999997</v>
      </c>
      <c r="AG50">
        <v>12.62</v>
      </c>
      <c r="AH50">
        <v>0</v>
      </c>
      <c r="AI50">
        <v>1</v>
      </c>
      <c r="AJ50">
        <v>19.14</v>
      </c>
      <c r="AK50">
        <v>34.51</v>
      </c>
      <c r="AL50">
        <v>1</v>
      </c>
      <c r="AM50">
        <v>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1.44</v>
      </c>
      <c r="AU50" t="s">
        <v>140</v>
      </c>
      <c r="AV50">
        <v>0</v>
      </c>
      <c r="AW50">
        <v>2</v>
      </c>
      <c r="AX50">
        <v>72843200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f>ROUND(Y50*Source!I87*DO50,9)</f>
        <v>0</v>
      </c>
      <c r="CX50">
        <f>ROUND(Y50*Source!I87,9)</f>
        <v>1.9872000000000001</v>
      </c>
      <c r="CY50">
        <f>AB50</f>
        <v>690.96</v>
      </c>
      <c r="CZ50">
        <f>AF50</f>
        <v>34.479999999999997</v>
      </c>
      <c r="DA50">
        <f>AJ50</f>
        <v>19.14</v>
      </c>
      <c r="DB50">
        <f>ROUND((ROUND(AT50*CZ50,2)*0.6),6)</f>
        <v>29.79</v>
      </c>
      <c r="DC50">
        <f>ROUND((ROUND(AT50*AG50,2)*0.6),6)</f>
        <v>10.901999999999999</v>
      </c>
      <c r="DD50" t="s">
        <v>3</v>
      </c>
      <c r="DE50" t="s">
        <v>3</v>
      </c>
      <c r="DF50">
        <f t="shared" si="16"/>
        <v>0</v>
      </c>
      <c r="DG50">
        <f>ROUND(ROUND(AF50*AJ50,2)*CX50,2)</f>
        <v>1311.45</v>
      </c>
      <c r="DH50">
        <f>ROUND(ROUND(AG50*AK50,2)*CX50,2)</f>
        <v>865.47</v>
      </c>
      <c r="DI50">
        <f t="shared" si="10"/>
        <v>0</v>
      </c>
      <c r="DJ50">
        <f>DG50</f>
        <v>1311.45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ROW(Source!A87)</f>
        <v>87</v>
      </c>
      <c r="B51">
        <v>72842452</v>
      </c>
      <c r="C51">
        <v>72843194</v>
      </c>
      <c r="D51">
        <v>65153363</v>
      </c>
      <c r="E51">
        <v>1</v>
      </c>
      <c r="F51">
        <v>1</v>
      </c>
      <c r="G51">
        <v>30570983</v>
      </c>
      <c r="H51">
        <v>2</v>
      </c>
      <c r="I51" t="s">
        <v>266</v>
      </c>
      <c r="J51" t="s">
        <v>267</v>
      </c>
      <c r="K51" t="s">
        <v>268</v>
      </c>
      <c r="L51">
        <v>1368</v>
      </c>
      <c r="N51">
        <v>1011</v>
      </c>
      <c r="O51" t="s">
        <v>248</v>
      </c>
      <c r="P51" t="s">
        <v>248</v>
      </c>
      <c r="Q51">
        <v>1</v>
      </c>
      <c r="W51">
        <v>0</v>
      </c>
      <c r="X51">
        <v>-804513174</v>
      </c>
      <c r="Y51">
        <f>(AT51*0.6)</f>
        <v>0.86399999999999999</v>
      </c>
      <c r="AA51">
        <v>0</v>
      </c>
      <c r="AB51">
        <v>4.3600000000000003</v>
      </c>
      <c r="AC51">
        <v>0</v>
      </c>
      <c r="AD51">
        <v>0</v>
      </c>
      <c r="AE51">
        <v>0</v>
      </c>
      <c r="AF51">
        <v>0.5</v>
      </c>
      <c r="AG51">
        <v>0</v>
      </c>
      <c r="AH51">
        <v>0</v>
      </c>
      <c r="AI51">
        <v>1</v>
      </c>
      <c r="AJ51">
        <v>8.32</v>
      </c>
      <c r="AK51">
        <v>34.51</v>
      </c>
      <c r="AL51">
        <v>1</v>
      </c>
      <c r="AM51">
        <v>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1.44</v>
      </c>
      <c r="AU51" t="s">
        <v>140</v>
      </c>
      <c r="AV51">
        <v>0</v>
      </c>
      <c r="AW51">
        <v>2</v>
      </c>
      <c r="AX51">
        <v>72843201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f>ROUND(Y51*Source!I87*DO51,9)</f>
        <v>0</v>
      </c>
      <c r="CX51">
        <f>ROUND(Y51*Source!I87,9)</f>
        <v>1.9872000000000001</v>
      </c>
      <c r="CY51">
        <f>AB51</f>
        <v>4.3600000000000003</v>
      </c>
      <c r="CZ51">
        <f>AF51</f>
        <v>0.5</v>
      </c>
      <c r="DA51">
        <f>AJ51</f>
        <v>8.32</v>
      </c>
      <c r="DB51">
        <f>ROUND((ROUND(AT51*CZ51,2)*0.6),6)</f>
        <v>0.432</v>
      </c>
      <c r="DC51">
        <f>ROUND((ROUND(AT51*AG51,2)*0.6),6)</f>
        <v>0</v>
      </c>
      <c r="DD51" t="s">
        <v>3</v>
      </c>
      <c r="DE51" t="s">
        <v>3</v>
      </c>
      <c r="DF51">
        <f t="shared" si="16"/>
        <v>0</v>
      </c>
      <c r="DG51">
        <f>ROUND(ROUND(AF51*AJ51,2)*CX51,2)</f>
        <v>8.27</v>
      </c>
      <c r="DH51">
        <f>ROUND(ROUND(AG51*AK51,2)*CX51,2)</f>
        <v>0</v>
      </c>
      <c r="DI51">
        <f t="shared" si="10"/>
        <v>0</v>
      </c>
      <c r="DJ51">
        <f>DG51</f>
        <v>8.27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ROW(Source!A87)</f>
        <v>87</v>
      </c>
      <c r="B52">
        <v>72842452</v>
      </c>
      <c r="C52">
        <v>72843194</v>
      </c>
      <c r="D52">
        <v>42165572</v>
      </c>
      <c r="E52">
        <v>30570983</v>
      </c>
      <c r="F52">
        <v>1</v>
      </c>
      <c r="G52">
        <v>30570983</v>
      </c>
      <c r="H52">
        <v>3</v>
      </c>
      <c r="I52" t="s">
        <v>261</v>
      </c>
      <c r="J52" t="s">
        <v>3</v>
      </c>
      <c r="K52" t="s">
        <v>262</v>
      </c>
      <c r="L52">
        <v>1348</v>
      </c>
      <c r="N52">
        <v>1009</v>
      </c>
      <c r="O52" t="s">
        <v>38</v>
      </c>
      <c r="P52" t="s">
        <v>38</v>
      </c>
      <c r="Q52">
        <v>1000</v>
      </c>
      <c r="W52">
        <v>0</v>
      </c>
      <c r="X52">
        <v>1489638031</v>
      </c>
      <c r="Y52">
        <f>(AT52*1)</f>
        <v>5.2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5.2</v>
      </c>
      <c r="AU52" t="s">
        <v>139</v>
      </c>
      <c r="AV52">
        <v>0</v>
      </c>
      <c r="AW52">
        <v>2</v>
      </c>
      <c r="AX52">
        <v>72843202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ROUND(Y52*Source!I87,9)</f>
        <v>11.96</v>
      </c>
      <c r="CY52">
        <f>AA52</f>
        <v>0</v>
      </c>
      <c r="CZ52">
        <f>AE52</f>
        <v>0</v>
      </c>
      <c r="DA52">
        <f>AI52</f>
        <v>1</v>
      </c>
      <c r="DB52">
        <f>ROUND((ROUND(AT52*CZ52,2)*1),6)</f>
        <v>0</v>
      </c>
      <c r="DC52">
        <f>ROUND((ROUND(AT52*AG52,2)*1),6)</f>
        <v>0</v>
      </c>
      <c r="DD52" t="s">
        <v>3</v>
      </c>
      <c r="DE52" t="s">
        <v>3</v>
      </c>
      <c r="DF52">
        <f t="shared" si="16"/>
        <v>0</v>
      </c>
      <c r="DG52">
        <f t="shared" ref="DG52:DG61" si="17">ROUND(ROUND(AF52,2)*CX52,2)</f>
        <v>0</v>
      </c>
      <c r="DH52">
        <f t="shared" ref="DH52:DH61" si="18">ROUND(ROUND(AG52,2)*CX52,2)</f>
        <v>0</v>
      </c>
      <c r="DI52">
        <f t="shared" si="10"/>
        <v>0</v>
      </c>
      <c r="DJ52">
        <f>DF52</f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ROW(Source!A88)</f>
        <v>88</v>
      </c>
      <c r="B53">
        <v>72842451</v>
      </c>
      <c r="C53">
        <v>72843203</v>
      </c>
      <c r="D53">
        <v>44573642</v>
      </c>
      <c r="E53">
        <v>30570983</v>
      </c>
      <c r="F53">
        <v>1</v>
      </c>
      <c r="G53">
        <v>30570983</v>
      </c>
      <c r="H53">
        <v>1</v>
      </c>
      <c r="I53" t="s">
        <v>242</v>
      </c>
      <c r="J53" t="s">
        <v>3</v>
      </c>
      <c r="K53" t="s">
        <v>243</v>
      </c>
      <c r="L53">
        <v>1191</v>
      </c>
      <c r="N53">
        <v>1013</v>
      </c>
      <c r="O53" t="s">
        <v>244</v>
      </c>
      <c r="P53" t="s">
        <v>244</v>
      </c>
      <c r="Q53">
        <v>1</v>
      </c>
      <c r="W53">
        <v>0</v>
      </c>
      <c r="X53">
        <v>476480486</v>
      </c>
      <c r="Y53">
        <f>AT53</f>
        <v>3.77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3.77</v>
      </c>
      <c r="AU53" t="s">
        <v>3</v>
      </c>
      <c r="AV53">
        <v>1</v>
      </c>
      <c r="AW53">
        <v>2</v>
      </c>
      <c r="AX53">
        <v>72843206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ROUND(AT53*Source!I88*AH53*AL53,2)</f>
        <v>0</v>
      </c>
      <c r="CV53">
        <f>ROUND(Y53*Source!I88,9)</f>
        <v>3.3929999999999998</v>
      </c>
      <c r="CW53">
        <v>0</v>
      </c>
      <c r="CX53">
        <f>ROUND(Y53*Source!I88,9)</f>
        <v>3.3929999999999998</v>
      </c>
      <c r="CY53">
        <f>AD53</f>
        <v>0</v>
      </c>
      <c r="CZ53">
        <f>AH53</f>
        <v>0</v>
      </c>
      <c r="DA53">
        <f>AL53</f>
        <v>1</v>
      </c>
      <c r="DB53">
        <f>ROUND(ROUND(AT53*CZ53,2),6)</f>
        <v>0</v>
      </c>
      <c r="DC53">
        <f>ROUND(ROUND(AT53*AG53,2),6)</f>
        <v>0</v>
      </c>
      <c r="DD53" t="s">
        <v>3</v>
      </c>
      <c r="DE53" t="s">
        <v>3</v>
      </c>
      <c r="DF53">
        <f t="shared" si="16"/>
        <v>0</v>
      </c>
      <c r="DG53">
        <f t="shared" si="17"/>
        <v>0</v>
      </c>
      <c r="DH53">
        <f t="shared" si="18"/>
        <v>0</v>
      </c>
      <c r="DI53">
        <f t="shared" si="10"/>
        <v>0</v>
      </c>
      <c r="DJ53">
        <f>DI53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ROW(Source!A88)</f>
        <v>88</v>
      </c>
      <c r="B54">
        <v>72842451</v>
      </c>
      <c r="C54">
        <v>72843203</v>
      </c>
      <c r="D54">
        <v>42165572</v>
      </c>
      <c r="E54">
        <v>30570983</v>
      </c>
      <c r="F54">
        <v>1</v>
      </c>
      <c r="G54">
        <v>30570983</v>
      </c>
      <c r="H54">
        <v>3</v>
      </c>
      <c r="I54" t="s">
        <v>261</v>
      </c>
      <c r="J54" t="s">
        <v>3</v>
      </c>
      <c r="K54" t="s">
        <v>262</v>
      </c>
      <c r="L54">
        <v>1348</v>
      </c>
      <c r="N54">
        <v>1009</v>
      </c>
      <c r="O54" t="s">
        <v>38</v>
      </c>
      <c r="P54" t="s">
        <v>38</v>
      </c>
      <c r="Q54">
        <v>1000</v>
      </c>
      <c r="W54">
        <v>0</v>
      </c>
      <c r="X54">
        <v>1489638031</v>
      </c>
      <c r="Y54">
        <f>AT54</f>
        <v>0.11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0.11</v>
      </c>
      <c r="AU54" t="s">
        <v>3</v>
      </c>
      <c r="AV54">
        <v>0</v>
      </c>
      <c r="AW54">
        <v>2</v>
      </c>
      <c r="AX54">
        <v>72843207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ROUND(Y54*Source!I88,9)</f>
        <v>9.9000000000000005E-2</v>
      </c>
      <c r="CY54">
        <f>AA54</f>
        <v>0</v>
      </c>
      <c r="CZ54">
        <f>AE54</f>
        <v>0</v>
      </c>
      <c r="DA54">
        <f>AI54</f>
        <v>1</v>
      </c>
      <c r="DB54">
        <f>ROUND(ROUND(AT54*CZ54,2),6)</f>
        <v>0</v>
      </c>
      <c r="DC54">
        <f>ROUND(ROUND(AT54*AG54,2),6)</f>
        <v>0</v>
      </c>
      <c r="DD54" t="s">
        <v>3</v>
      </c>
      <c r="DE54" t="s">
        <v>3</v>
      </c>
      <c r="DF54">
        <f t="shared" si="16"/>
        <v>0</v>
      </c>
      <c r="DG54">
        <f t="shared" si="17"/>
        <v>0</v>
      </c>
      <c r="DH54">
        <f t="shared" si="18"/>
        <v>0</v>
      </c>
      <c r="DI54">
        <f t="shared" si="10"/>
        <v>0</v>
      </c>
      <c r="DJ54">
        <f>DF54</f>
        <v>0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ROW(Source!A89)</f>
        <v>89</v>
      </c>
      <c r="B55">
        <v>72842452</v>
      </c>
      <c r="C55">
        <v>72843203</v>
      </c>
      <c r="D55">
        <v>44573642</v>
      </c>
      <c r="E55">
        <v>30570983</v>
      </c>
      <c r="F55">
        <v>1</v>
      </c>
      <c r="G55">
        <v>30570983</v>
      </c>
      <c r="H55">
        <v>1</v>
      </c>
      <c r="I55" t="s">
        <v>242</v>
      </c>
      <c r="J55" t="s">
        <v>3</v>
      </c>
      <c r="K55" t="s">
        <v>243</v>
      </c>
      <c r="L55">
        <v>1191</v>
      </c>
      <c r="N55">
        <v>1013</v>
      </c>
      <c r="O55" t="s">
        <v>244</v>
      </c>
      <c r="P55" t="s">
        <v>244</v>
      </c>
      <c r="Q55">
        <v>1</v>
      </c>
      <c r="W55">
        <v>0</v>
      </c>
      <c r="X55">
        <v>476480486</v>
      </c>
      <c r="Y55">
        <f>AT55</f>
        <v>3.77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3.77</v>
      </c>
      <c r="AU55" t="s">
        <v>3</v>
      </c>
      <c r="AV55">
        <v>1</v>
      </c>
      <c r="AW55">
        <v>2</v>
      </c>
      <c r="AX55">
        <v>72843206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U55">
        <f>ROUND(AT55*Source!I89*AH55*AL55,2)</f>
        <v>0</v>
      </c>
      <c r="CV55">
        <f>ROUND(Y55*Source!I89,9)</f>
        <v>3.3929999999999998</v>
      </c>
      <c r="CW55">
        <v>0</v>
      </c>
      <c r="CX55">
        <f>ROUND(Y55*Source!I89,9)</f>
        <v>3.3929999999999998</v>
      </c>
      <c r="CY55">
        <f>AD55</f>
        <v>0</v>
      </c>
      <c r="CZ55">
        <f>AH55</f>
        <v>0</v>
      </c>
      <c r="DA55">
        <f>AL55</f>
        <v>1</v>
      </c>
      <c r="DB55">
        <f>ROUND(ROUND(AT55*CZ55,2),6)</f>
        <v>0</v>
      </c>
      <c r="DC55">
        <f>ROUND(ROUND(AT55*AG55,2),6)</f>
        <v>0</v>
      </c>
      <c r="DD55" t="s">
        <v>3</v>
      </c>
      <c r="DE55" t="s">
        <v>3</v>
      </c>
      <c r="DF55">
        <f t="shared" si="16"/>
        <v>0</v>
      </c>
      <c r="DG55">
        <f t="shared" si="17"/>
        <v>0</v>
      </c>
      <c r="DH55">
        <f t="shared" si="18"/>
        <v>0</v>
      </c>
      <c r="DI55">
        <f t="shared" si="10"/>
        <v>0</v>
      </c>
      <c r="DJ55">
        <f>DI55</f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ROW(Source!A89)</f>
        <v>89</v>
      </c>
      <c r="B56">
        <v>72842452</v>
      </c>
      <c r="C56">
        <v>72843203</v>
      </c>
      <c r="D56">
        <v>42165572</v>
      </c>
      <c r="E56">
        <v>30570983</v>
      </c>
      <c r="F56">
        <v>1</v>
      </c>
      <c r="G56">
        <v>30570983</v>
      </c>
      <c r="H56">
        <v>3</v>
      </c>
      <c r="I56" t="s">
        <v>261</v>
      </c>
      <c r="J56" t="s">
        <v>3</v>
      </c>
      <c r="K56" t="s">
        <v>262</v>
      </c>
      <c r="L56">
        <v>1348</v>
      </c>
      <c r="N56">
        <v>1009</v>
      </c>
      <c r="O56" t="s">
        <v>38</v>
      </c>
      <c r="P56" t="s">
        <v>38</v>
      </c>
      <c r="Q56">
        <v>1000</v>
      </c>
      <c r="W56">
        <v>0</v>
      </c>
      <c r="X56">
        <v>1489638031</v>
      </c>
      <c r="Y56">
        <f>AT56</f>
        <v>0.11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0.11</v>
      </c>
      <c r="AU56" t="s">
        <v>3</v>
      </c>
      <c r="AV56">
        <v>0</v>
      </c>
      <c r="AW56">
        <v>2</v>
      </c>
      <c r="AX56">
        <v>72843207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ROUND(Y56*Source!I89,9)</f>
        <v>9.9000000000000005E-2</v>
      </c>
      <c r="CY56">
        <f>AA56</f>
        <v>0</v>
      </c>
      <c r="CZ56">
        <f>AE56</f>
        <v>0</v>
      </c>
      <c r="DA56">
        <f>AI56</f>
        <v>1</v>
      </c>
      <c r="DB56">
        <f>ROUND(ROUND(AT56*CZ56,2),6)</f>
        <v>0</v>
      </c>
      <c r="DC56">
        <f>ROUND(ROUND(AT56*AG56,2),6)</f>
        <v>0</v>
      </c>
      <c r="DD56" t="s">
        <v>3</v>
      </c>
      <c r="DE56" t="s">
        <v>3</v>
      </c>
      <c r="DF56">
        <f t="shared" si="16"/>
        <v>0</v>
      </c>
      <c r="DG56">
        <f t="shared" si="17"/>
        <v>0</v>
      </c>
      <c r="DH56">
        <f t="shared" si="18"/>
        <v>0</v>
      </c>
      <c r="DI56">
        <f t="shared" si="10"/>
        <v>0</v>
      </c>
      <c r="DJ56">
        <f>DF56</f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ROW(Source!A91)</f>
        <v>91</v>
      </c>
      <c r="B57">
        <v>72842451</v>
      </c>
      <c r="C57">
        <v>72843209</v>
      </c>
      <c r="D57">
        <v>30515951</v>
      </c>
      <c r="E57">
        <v>30515945</v>
      </c>
      <c r="F57">
        <v>1</v>
      </c>
      <c r="G57">
        <v>30570983</v>
      </c>
      <c r="H57">
        <v>1</v>
      </c>
      <c r="I57" t="s">
        <v>242</v>
      </c>
      <c r="J57" t="s">
        <v>3</v>
      </c>
      <c r="K57" t="s">
        <v>243</v>
      </c>
      <c r="L57">
        <v>1191</v>
      </c>
      <c r="N57">
        <v>1013</v>
      </c>
      <c r="O57" t="s">
        <v>244</v>
      </c>
      <c r="P57" t="s">
        <v>244</v>
      </c>
      <c r="Q57">
        <v>1</v>
      </c>
      <c r="W57">
        <v>0</v>
      </c>
      <c r="X57">
        <v>476480486</v>
      </c>
      <c r="Y57">
        <f>(AT57*1.15)</f>
        <v>98.025999999999982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85.24</v>
      </c>
      <c r="AU57" t="s">
        <v>16</v>
      </c>
      <c r="AV57">
        <v>1</v>
      </c>
      <c r="AW57">
        <v>2</v>
      </c>
      <c r="AX57">
        <v>72843214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ROUND(AT57*Source!I91*AH57*AL57,2)</f>
        <v>0</v>
      </c>
      <c r="CV57">
        <f>ROUND(Y57*Source!I91,9)</f>
        <v>14.703900000000001</v>
      </c>
      <c r="CW57">
        <v>0</v>
      </c>
      <c r="CX57">
        <f>ROUND(Y57*Source!I91,9)</f>
        <v>14.703900000000001</v>
      </c>
      <c r="CY57">
        <f>AD57</f>
        <v>0</v>
      </c>
      <c r="CZ57">
        <f>AH57</f>
        <v>0</v>
      </c>
      <c r="DA57">
        <f>AL57</f>
        <v>1</v>
      </c>
      <c r="DB57">
        <f>ROUND((ROUND(AT57*CZ57,2)*1.15),6)</f>
        <v>0</v>
      </c>
      <c r="DC57">
        <f>ROUND((ROUND(AT57*AG57,2)*1.15),6)</f>
        <v>0</v>
      </c>
      <c r="DD57" t="s">
        <v>3</v>
      </c>
      <c r="DE57" t="s">
        <v>3</v>
      </c>
      <c r="DF57">
        <f t="shared" si="16"/>
        <v>0</v>
      </c>
      <c r="DG57">
        <f t="shared" si="17"/>
        <v>0</v>
      </c>
      <c r="DH57">
        <f t="shared" si="18"/>
        <v>0</v>
      </c>
      <c r="DI57">
        <f t="shared" si="10"/>
        <v>0</v>
      </c>
      <c r="DJ57">
        <f>DI57</f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ROW(Source!A91)</f>
        <v>91</v>
      </c>
      <c r="B58">
        <v>72842451</v>
      </c>
      <c r="C58">
        <v>72843209</v>
      </c>
      <c r="D58">
        <v>30595585</v>
      </c>
      <c r="E58">
        <v>1</v>
      </c>
      <c r="F58">
        <v>1</v>
      </c>
      <c r="G58">
        <v>30570983</v>
      </c>
      <c r="H58">
        <v>2</v>
      </c>
      <c r="I58" t="s">
        <v>269</v>
      </c>
      <c r="J58" t="s">
        <v>270</v>
      </c>
      <c r="K58" t="s">
        <v>271</v>
      </c>
      <c r="L58">
        <v>1368</v>
      </c>
      <c r="N58">
        <v>1011</v>
      </c>
      <c r="O58" t="s">
        <v>248</v>
      </c>
      <c r="P58" t="s">
        <v>248</v>
      </c>
      <c r="Q58">
        <v>1</v>
      </c>
      <c r="W58">
        <v>0</v>
      </c>
      <c r="X58">
        <v>1979843893</v>
      </c>
      <c r="Y58">
        <f>(AT58*1.25)</f>
        <v>0.89999999999999991</v>
      </c>
      <c r="AA58">
        <v>0</v>
      </c>
      <c r="AB58">
        <v>13.07</v>
      </c>
      <c r="AC58">
        <v>11.18</v>
      </c>
      <c r="AD58">
        <v>0</v>
      </c>
      <c r="AE58">
        <v>0</v>
      </c>
      <c r="AF58">
        <v>13.07</v>
      </c>
      <c r="AG58">
        <v>11.18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0.72</v>
      </c>
      <c r="AU58" t="s">
        <v>15</v>
      </c>
      <c r="AV58">
        <v>0</v>
      </c>
      <c r="AW58">
        <v>2</v>
      </c>
      <c r="AX58">
        <v>72843215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f>ROUND(Y58*Source!I91*DO58,9)</f>
        <v>0</v>
      </c>
      <c r="CX58">
        <f>ROUND(Y58*Source!I91,9)</f>
        <v>0.13500000000000001</v>
      </c>
      <c r="CY58">
        <f>AB58</f>
        <v>13.07</v>
      </c>
      <c r="CZ58">
        <f>AF58</f>
        <v>13.07</v>
      </c>
      <c r="DA58">
        <f>AJ58</f>
        <v>1</v>
      </c>
      <c r="DB58">
        <f>ROUND((ROUND(AT58*CZ58,2)*1.25),6)</f>
        <v>11.762499999999999</v>
      </c>
      <c r="DC58">
        <f>ROUND((ROUND(AT58*AG58,2)*1.25),6)</f>
        <v>10.0625</v>
      </c>
      <c r="DD58" t="s">
        <v>3</v>
      </c>
      <c r="DE58" t="s">
        <v>3</v>
      </c>
      <c r="DF58">
        <f t="shared" si="16"/>
        <v>0</v>
      </c>
      <c r="DG58">
        <f t="shared" si="17"/>
        <v>1.76</v>
      </c>
      <c r="DH58">
        <f t="shared" si="18"/>
        <v>1.51</v>
      </c>
      <c r="DI58">
        <f t="shared" si="10"/>
        <v>0</v>
      </c>
      <c r="DJ58">
        <f>DG58</f>
        <v>1.76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ROW(Source!A91)</f>
        <v>91</v>
      </c>
      <c r="B59">
        <v>72842451</v>
      </c>
      <c r="C59">
        <v>72843209</v>
      </c>
      <c r="D59">
        <v>30571181</v>
      </c>
      <c r="E59">
        <v>1</v>
      </c>
      <c r="F59">
        <v>1</v>
      </c>
      <c r="G59">
        <v>30570983</v>
      </c>
      <c r="H59">
        <v>3</v>
      </c>
      <c r="I59" t="s">
        <v>272</v>
      </c>
      <c r="J59" t="s">
        <v>273</v>
      </c>
      <c r="K59" t="s">
        <v>274</v>
      </c>
      <c r="L59">
        <v>1339</v>
      </c>
      <c r="N59">
        <v>1007</v>
      </c>
      <c r="O59" t="s">
        <v>275</v>
      </c>
      <c r="P59" t="s">
        <v>275</v>
      </c>
      <c r="Q59">
        <v>1</v>
      </c>
      <c r="W59">
        <v>0</v>
      </c>
      <c r="X59">
        <v>-862991314</v>
      </c>
      <c r="Y59">
        <f>AT59</f>
        <v>0.11</v>
      </c>
      <c r="AA59">
        <v>7.07</v>
      </c>
      <c r="AB59">
        <v>0</v>
      </c>
      <c r="AC59">
        <v>0</v>
      </c>
      <c r="AD59">
        <v>0</v>
      </c>
      <c r="AE59">
        <v>7.07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0.11</v>
      </c>
      <c r="AU59" t="s">
        <v>3</v>
      </c>
      <c r="AV59">
        <v>0</v>
      </c>
      <c r="AW59">
        <v>2</v>
      </c>
      <c r="AX59">
        <v>72843216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ROUND(Y59*Source!I91,9)</f>
        <v>1.6500000000000001E-2</v>
      </c>
      <c r="CY59">
        <f>AA59</f>
        <v>7.07</v>
      </c>
      <c r="CZ59">
        <f>AE59</f>
        <v>7.07</v>
      </c>
      <c r="DA59">
        <f>AI59</f>
        <v>1</v>
      </c>
      <c r="DB59">
        <f>ROUND(ROUND(AT59*CZ59,2),6)</f>
        <v>0.78</v>
      </c>
      <c r="DC59">
        <f>ROUND(ROUND(AT59*AG59,2),6)</f>
        <v>0</v>
      </c>
      <c r="DD59" t="s">
        <v>3</v>
      </c>
      <c r="DE59" t="s">
        <v>3</v>
      </c>
      <c r="DF59">
        <f t="shared" si="16"/>
        <v>0.12</v>
      </c>
      <c r="DG59">
        <f t="shared" si="17"/>
        <v>0</v>
      </c>
      <c r="DH59">
        <f t="shared" si="18"/>
        <v>0</v>
      </c>
      <c r="DI59">
        <f t="shared" si="10"/>
        <v>0</v>
      </c>
      <c r="DJ59">
        <f>DF59</f>
        <v>0.12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ROW(Source!A91)</f>
        <v>91</v>
      </c>
      <c r="B60">
        <v>72842451</v>
      </c>
      <c r="C60">
        <v>72843209</v>
      </c>
      <c r="D60">
        <v>66317352</v>
      </c>
      <c r="E60">
        <v>1</v>
      </c>
      <c r="F60">
        <v>1</v>
      </c>
      <c r="G60">
        <v>30570983</v>
      </c>
      <c r="H60">
        <v>3</v>
      </c>
      <c r="I60" t="s">
        <v>154</v>
      </c>
      <c r="J60" t="s">
        <v>155</v>
      </c>
      <c r="K60" t="s">
        <v>346</v>
      </c>
      <c r="L60">
        <v>1346</v>
      </c>
      <c r="N60">
        <v>1009</v>
      </c>
      <c r="O60" t="s">
        <v>70</v>
      </c>
      <c r="P60" t="s">
        <v>70</v>
      </c>
      <c r="Q60">
        <v>1</v>
      </c>
      <c r="W60">
        <v>0</v>
      </c>
      <c r="X60">
        <v>-1007455447</v>
      </c>
      <c r="Y60">
        <f>AT60</f>
        <v>312</v>
      </c>
      <c r="AA60">
        <v>12.4</v>
      </c>
      <c r="AB60">
        <v>0</v>
      </c>
      <c r="AC60">
        <v>0</v>
      </c>
      <c r="AD60">
        <v>0</v>
      </c>
      <c r="AE60">
        <v>12.4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0</v>
      </c>
      <c r="AN60">
        <v>0</v>
      </c>
      <c r="AO60">
        <v>0</v>
      </c>
      <c r="AP60">
        <v>1</v>
      </c>
      <c r="AQ60">
        <v>0</v>
      </c>
      <c r="AR60">
        <v>0</v>
      </c>
      <c r="AS60" t="s">
        <v>3</v>
      </c>
      <c r="AT60">
        <v>312</v>
      </c>
      <c r="AU60" t="s">
        <v>3</v>
      </c>
      <c r="AV60">
        <v>0</v>
      </c>
      <c r="AW60">
        <v>1</v>
      </c>
      <c r="AX60">
        <v>-1</v>
      </c>
      <c r="AY60">
        <v>0</v>
      </c>
      <c r="AZ60">
        <v>0</v>
      </c>
      <c r="BA60" t="s">
        <v>3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ROUND(Y60*Source!I91,9)</f>
        <v>46.8</v>
      </c>
      <c r="CY60">
        <f>AA60</f>
        <v>12.4</v>
      </c>
      <c r="CZ60">
        <f>AE60</f>
        <v>12.4</v>
      </c>
      <c r="DA60">
        <f>AI60</f>
        <v>1</v>
      </c>
      <c r="DB60">
        <f>ROUND(ROUND(AT60*CZ60,2),6)</f>
        <v>3868.8</v>
      </c>
      <c r="DC60">
        <f>ROUND(ROUND(AT60*AG60,2),6)</f>
        <v>0</v>
      </c>
      <c r="DD60" t="s">
        <v>3</v>
      </c>
      <c r="DE60" t="s">
        <v>3</v>
      </c>
      <c r="DF60">
        <f t="shared" si="16"/>
        <v>580.32000000000005</v>
      </c>
      <c r="DG60">
        <f t="shared" si="17"/>
        <v>0</v>
      </c>
      <c r="DH60">
        <f t="shared" si="18"/>
        <v>0</v>
      </c>
      <c r="DI60">
        <f t="shared" si="10"/>
        <v>0</v>
      </c>
      <c r="DJ60">
        <f>DF60</f>
        <v>580.32000000000005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ROW(Source!A92)</f>
        <v>92</v>
      </c>
      <c r="B61">
        <v>72842452</v>
      </c>
      <c r="C61">
        <v>72843209</v>
      </c>
      <c r="D61">
        <v>30515951</v>
      </c>
      <c r="E61">
        <v>30515945</v>
      </c>
      <c r="F61">
        <v>1</v>
      </c>
      <c r="G61">
        <v>30570983</v>
      </c>
      <c r="H61">
        <v>1</v>
      </c>
      <c r="I61" t="s">
        <v>242</v>
      </c>
      <c r="J61" t="s">
        <v>3</v>
      </c>
      <c r="K61" t="s">
        <v>243</v>
      </c>
      <c r="L61">
        <v>1191</v>
      </c>
      <c r="N61">
        <v>1013</v>
      </c>
      <c r="O61" t="s">
        <v>244</v>
      </c>
      <c r="P61" t="s">
        <v>244</v>
      </c>
      <c r="Q61">
        <v>1</v>
      </c>
      <c r="W61">
        <v>0</v>
      </c>
      <c r="X61">
        <v>476480486</v>
      </c>
      <c r="Y61">
        <f>(AT61*1.15)</f>
        <v>98.025999999999982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85.24</v>
      </c>
      <c r="AU61" t="s">
        <v>16</v>
      </c>
      <c r="AV61">
        <v>1</v>
      </c>
      <c r="AW61">
        <v>2</v>
      </c>
      <c r="AX61">
        <v>72843214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U61">
        <f>ROUND(AT61*Source!I92*AH61*AL61,2)</f>
        <v>0</v>
      </c>
      <c r="CV61">
        <f>ROUND(Y61*Source!I92,9)</f>
        <v>14.703900000000001</v>
      </c>
      <c r="CW61">
        <v>0</v>
      </c>
      <c r="CX61">
        <f>ROUND(Y61*Source!I92,9)</f>
        <v>14.703900000000001</v>
      </c>
      <c r="CY61">
        <f>AD61</f>
        <v>0</v>
      </c>
      <c r="CZ61">
        <f>AH61</f>
        <v>0</v>
      </c>
      <c r="DA61">
        <f>AL61</f>
        <v>1</v>
      </c>
      <c r="DB61">
        <f>ROUND((ROUND(AT61*CZ61,2)*1.15),6)</f>
        <v>0</v>
      </c>
      <c r="DC61">
        <f>ROUND((ROUND(AT61*AG61,2)*1.15),6)</f>
        <v>0</v>
      </c>
      <c r="DD61" t="s">
        <v>3</v>
      </c>
      <c r="DE61" t="s">
        <v>3</v>
      </c>
      <c r="DF61">
        <f t="shared" si="16"/>
        <v>0</v>
      </c>
      <c r="DG61">
        <f t="shared" si="17"/>
        <v>0</v>
      </c>
      <c r="DH61">
        <f t="shared" si="18"/>
        <v>0</v>
      </c>
      <c r="DI61">
        <f t="shared" si="10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ROW(Source!A92)</f>
        <v>92</v>
      </c>
      <c r="B62">
        <v>72842452</v>
      </c>
      <c r="C62">
        <v>72843209</v>
      </c>
      <c r="D62">
        <v>30595585</v>
      </c>
      <c r="E62">
        <v>1</v>
      </c>
      <c r="F62">
        <v>1</v>
      </c>
      <c r="G62">
        <v>30570983</v>
      </c>
      <c r="H62">
        <v>2</v>
      </c>
      <c r="I62" t="s">
        <v>269</v>
      </c>
      <c r="J62" t="s">
        <v>270</v>
      </c>
      <c r="K62" t="s">
        <v>271</v>
      </c>
      <c r="L62">
        <v>1368</v>
      </c>
      <c r="N62">
        <v>1011</v>
      </c>
      <c r="O62" t="s">
        <v>248</v>
      </c>
      <c r="P62" t="s">
        <v>248</v>
      </c>
      <c r="Q62">
        <v>1</v>
      </c>
      <c r="W62">
        <v>0</v>
      </c>
      <c r="X62">
        <v>1979843893</v>
      </c>
      <c r="Y62">
        <f>(AT62*1.25)</f>
        <v>0.89999999999999991</v>
      </c>
      <c r="AA62">
        <v>0</v>
      </c>
      <c r="AB62">
        <v>457.47</v>
      </c>
      <c r="AC62">
        <v>403.96</v>
      </c>
      <c r="AD62">
        <v>0</v>
      </c>
      <c r="AE62">
        <v>0</v>
      </c>
      <c r="AF62">
        <v>13.07</v>
      </c>
      <c r="AG62">
        <v>11.18</v>
      </c>
      <c r="AH62">
        <v>0</v>
      </c>
      <c r="AI62">
        <v>1</v>
      </c>
      <c r="AJ62">
        <v>33.43</v>
      </c>
      <c r="AK62">
        <v>34.51</v>
      </c>
      <c r="AL62">
        <v>1</v>
      </c>
      <c r="AM62">
        <v>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0.72</v>
      </c>
      <c r="AU62" t="s">
        <v>15</v>
      </c>
      <c r="AV62">
        <v>0</v>
      </c>
      <c r="AW62">
        <v>2</v>
      </c>
      <c r="AX62">
        <v>72843215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f>ROUND(Y62*Source!I92*DO62,9)</f>
        <v>0</v>
      </c>
      <c r="CX62">
        <f>ROUND(Y62*Source!I92,9)</f>
        <v>0.13500000000000001</v>
      </c>
      <c r="CY62">
        <f>AB62</f>
        <v>457.47</v>
      </c>
      <c r="CZ62">
        <f>AF62</f>
        <v>13.07</v>
      </c>
      <c r="DA62">
        <f>AJ62</f>
        <v>33.43</v>
      </c>
      <c r="DB62">
        <f>ROUND((ROUND(AT62*CZ62,2)*1.25),6)</f>
        <v>11.762499999999999</v>
      </c>
      <c r="DC62">
        <f>ROUND((ROUND(AT62*AG62,2)*1.25),6)</f>
        <v>10.0625</v>
      </c>
      <c r="DD62" t="s">
        <v>3</v>
      </c>
      <c r="DE62" t="s">
        <v>3</v>
      </c>
      <c r="DF62">
        <f t="shared" si="16"/>
        <v>0</v>
      </c>
      <c r="DG62">
        <f>ROUND(ROUND(AF62*AJ62,2)*CX62,2)</f>
        <v>58.99</v>
      </c>
      <c r="DH62">
        <f>ROUND(ROUND(AG62*AK62,2)*CX62,2)</f>
        <v>52.09</v>
      </c>
      <c r="DI62">
        <f t="shared" si="10"/>
        <v>0</v>
      </c>
      <c r="DJ62">
        <f>DG62</f>
        <v>58.99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ROW(Source!A92)</f>
        <v>92</v>
      </c>
      <c r="B63">
        <v>72842452</v>
      </c>
      <c r="C63">
        <v>72843209</v>
      </c>
      <c r="D63">
        <v>30571181</v>
      </c>
      <c r="E63">
        <v>1</v>
      </c>
      <c r="F63">
        <v>1</v>
      </c>
      <c r="G63">
        <v>30570983</v>
      </c>
      <c r="H63">
        <v>3</v>
      </c>
      <c r="I63" t="s">
        <v>272</v>
      </c>
      <c r="J63" t="s">
        <v>273</v>
      </c>
      <c r="K63" t="s">
        <v>274</v>
      </c>
      <c r="L63">
        <v>1339</v>
      </c>
      <c r="N63">
        <v>1007</v>
      </c>
      <c r="O63" t="s">
        <v>275</v>
      </c>
      <c r="P63" t="s">
        <v>275</v>
      </c>
      <c r="Q63">
        <v>1</v>
      </c>
      <c r="W63">
        <v>0</v>
      </c>
      <c r="X63">
        <v>-862991314</v>
      </c>
      <c r="Y63">
        <f>AT63</f>
        <v>0.11</v>
      </c>
      <c r="AA63">
        <v>49.84</v>
      </c>
      <c r="AB63">
        <v>0</v>
      </c>
      <c r="AC63">
        <v>0</v>
      </c>
      <c r="AD63">
        <v>0</v>
      </c>
      <c r="AE63">
        <v>7.07</v>
      </c>
      <c r="AF63">
        <v>0</v>
      </c>
      <c r="AG63">
        <v>0</v>
      </c>
      <c r="AH63">
        <v>0</v>
      </c>
      <c r="AI63">
        <v>7.05</v>
      </c>
      <c r="AJ63">
        <v>1</v>
      </c>
      <c r="AK63">
        <v>1</v>
      </c>
      <c r="AL63">
        <v>1</v>
      </c>
      <c r="AM63">
        <v>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0.11</v>
      </c>
      <c r="AU63" t="s">
        <v>3</v>
      </c>
      <c r="AV63">
        <v>0</v>
      </c>
      <c r="AW63">
        <v>2</v>
      </c>
      <c r="AX63">
        <v>72843216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ROUND(Y63*Source!I92,9)</f>
        <v>1.6500000000000001E-2</v>
      </c>
      <c r="CY63">
        <f>AA63</f>
        <v>49.84</v>
      </c>
      <c r="CZ63">
        <f>AE63</f>
        <v>7.07</v>
      </c>
      <c r="DA63">
        <f>AI63</f>
        <v>7.05</v>
      </c>
      <c r="DB63">
        <f>ROUND(ROUND(AT63*CZ63,2),6)</f>
        <v>0.78</v>
      </c>
      <c r="DC63">
        <f>ROUND(ROUND(AT63*AG63,2),6)</f>
        <v>0</v>
      </c>
      <c r="DD63" t="s">
        <v>3</v>
      </c>
      <c r="DE63" t="s">
        <v>3</v>
      </c>
      <c r="DF63">
        <f>ROUND(ROUND(AE63*AI63,2)*CX63,2)</f>
        <v>0.82</v>
      </c>
      <c r="DG63">
        <f t="shared" ref="DG63:DG75" si="19">ROUND(ROUND(AF63,2)*CX63,2)</f>
        <v>0</v>
      </c>
      <c r="DH63">
        <f t="shared" ref="DH63:DH75" si="20">ROUND(ROUND(AG63,2)*CX63,2)</f>
        <v>0</v>
      </c>
      <c r="DI63">
        <f t="shared" si="10"/>
        <v>0</v>
      </c>
      <c r="DJ63">
        <f>DF63</f>
        <v>0.82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ROW(Source!A92)</f>
        <v>92</v>
      </c>
      <c r="B64">
        <v>72842452</v>
      </c>
      <c r="C64">
        <v>72843209</v>
      </c>
      <c r="D64">
        <v>66317352</v>
      </c>
      <c r="E64">
        <v>1</v>
      </c>
      <c r="F64">
        <v>1</v>
      </c>
      <c r="G64">
        <v>30570983</v>
      </c>
      <c r="H64">
        <v>3</v>
      </c>
      <c r="I64" t="s">
        <v>154</v>
      </c>
      <c r="J64" t="s">
        <v>155</v>
      </c>
      <c r="K64" t="s">
        <v>346</v>
      </c>
      <c r="L64">
        <v>1346</v>
      </c>
      <c r="N64">
        <v>1009</v>
      </c>
      <c r="O64" t="s">
        <v>70</v>
      </c>
      <c r="P64" t="s">
        <v>70</v>
      </c>
      <c r="Q64">
        <v>1</v>
      </c>
      <c r="W64">
        <v>0</v>
      </c>
      <c r="X64">
        <v>-1007455447</v>
      </c>
      <c r="Y64">
        <f>AT64</f>
        <v>312</v>
      </c>
      <c r="AA64">
        <v>58.53</v>
      </c>
      <c r="AB64">
        <v>0</v>
      </c>
      <c r="AC64">
        <v>0</v>
      </c>
      <c r="AD64">
        <v>0</v>
      </c>
      <c r="AE64">
        <v>12.4</v>
      </c>
      <c r="AF64">
        <v>0</v>
      </c>
      <c r="AG64">
        <v>0</v>
      </c>
      <c r="AH64">
        <v>0</v>
      </c>
      <c r="AI64">
        <v>4.72</v>
      </c>
      <c r="AJ64">
        <v>1</v>
      </c>
      <c r="AK64">
        <v>1</v>
      </c>
      <c r="AL64">
        <v>1</v>
      </c>
      <c r="AM64">
        <v>0</v>
      </c>
      <c r="AN64">
        <v>0</v>
      </c>
      <c r="AO64">
        <v>0</v>
      </c>
      <c r="AP64">
        <v>1</v>
      </c>
      <c r="AQ64">
        <v>0</v>
      </c>
      <c r="AR64">
        <v>0</v>
      </c>
      <c r="AS64" t="s">
        <v>3</v>
      </c>
      <c r="AT64">
        <v>312</v>
      </c>
      <c r="AU64" t="s">
        <v>3</v>
      </c>
      <c r="AV64">
        <v>0</v>
      </c>
      <c r="AW64">
        <v>1</v>
      </c>
      <c r="AX64">
        <v>-1</v>
      </c>
      <c r="AY64">
        <v>0</v>
      </c>
      <c r="AZ64">
        <v>0</v>
      </c>
      <c r="BA64" t="s">
        <v>3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ROUND(Y64*Source!I92,9)</f>
        <v>46.8</v>
      </c>
      <c r="CY64">
        <f>AA64</f>
        <v>58.53</v>
      </c>
      <c r="CZ64">
        <f>AE64</f>
        <v>12.4</v>
      </c>
      <c r="DA64">
        <f>AI64</f>
        <v>4.72</v>
      </c>
      <c r="DB64">
        <f>ROUND(ROUND(AT64*CZ64,2),6)</f>
        <v>3868.8</v>
      </c>
      <c r="DC64">
        <f>ROUND(ROUND(AT64*AG64,2),6)</f>
        <v>0</v>
      </c>
      <c r="DD64" t="s">
        <v>3</v>
      </c>
      <c r="DE64" t="s">
        <v>3</v>
      </c>
      <c r="DF64">
        <f>ROUND(ROUND(AE64*AI64,2)*CX64,2)</f>
        <v>2739.2</v>
      </c>
      <c r="DG64">
        <f t="shared" si="19"/>
        <v>0</v>
      </c>
      <c r="DH64">
        <f t="shared" si="20"/>
        <v>0</v>
      </c>
      <c r="DI64">
        <f t="shared" si="10"/>
        <v>0</v>
      </c>
      <c r="DJ64">
        <f>DF64</f>
        <v>2739.2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ROW(Source!A95)</f>
        <v>95</v>
      </c>
      <c r="B65">
        <v>72842451</v>
      </c>
      <c r="C65">
        <v>72843219</v>
      </c>
      <c r="D65">
        <v>44573642</v>
      </c>
      <c r="E65">
        <v>30570983</v>
      </c>
      <c r="F65">
        <v>1</v>
      </c>
      <c r="G65">
        <v>30570983</v>
      </c>
      <c r="H65">
        <v>1</v>
      </c>
      <c r="I65" t="s">
        <v>242</v>
      </c>
      <c r="J65" t="s">
        <v>3</v>
      </c>
      <c r="K65" t="s">
        <v>243</v>
      </c>
      <c r="L65">
        <v>1191</v>
      </c>
      <c r="N65">
        <v>1013</v>
      </c>
      <c r="O65" t="s">
        <v>244</v>
      </c>
      <c r="P65" t="s">
        <v>244</v>
      </c>
      <c r="Q65">
        <v>1</v>
      </c>
      <c r="W65">
        <v>0</v>
      </c>
      <c r="X65">
        <v>476480486</v>
      </c>
      <c r="Y65">
        <f>(AT65*1.15)</f>
        <v>96.691999999999993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84.08</v>
      </c>
      <c r="AU65" t="s">
        <v>16</v>
      </c>
      <c r="AV65">
        <v>1</v>
      </c>
      <c r="AW65">
        <v>2</v>
      </c>
      <c r="AX65">
        <v>72843230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U65">
        <f>ROUND(AT65*Source!I95*AH65*AL65,2)</f>
        <v>0</v>
      </c>
      <c r="CV65">
        <f>ROUND(Y65*Source!I95,9)</f>
        <v>14.5038</v>
      </c>
      <c r="CW65">
        <v>0</v>
      </c>
      <c r="CX65">
        <f>ROUND(Y65*Source!I95,9)</f>
        <v>14.5038</v>
      </c>
      <c r="CY65">
        <f>AD65</f>
        <v>0</v>
      </c>
      <c r="CZ65">
        <f>AH65</f>
        <v>0</v>
      </c>
      <c r="DA65">
        <f>AL65</f>
        <v>1</v>
      </c>
      <c r="DB65">
        <f>ROUND((ROUND(AT65*CZ65,2)*1.15),6)</f>
        <v>0</v>
      </c>
      <c r="DC65">
        <f>ROUND((ROUND(AT65*AG65,2)*1.15),6)</f>
        <v>0</v>
      </c>
      <c r="DD65" t="s">
        <v>3</v>
      </c>
      <c r="DE65" t="s">
        <v>3</v>
      </c>
      <c r="DF65">
        <f t="shared" ref="DF65:DF79" si="21">ROUND(ROUND(AE65,2)*CX65,2)</f>
        <v>0</v>
      </c>
      <c r="DG65">
        <f t="shared" si="19"/>
        <v>0</v>
      </c>
      <c r="DH65">
        <f t="shared" si="20"/>
        <v>0</v>
      </c>
      <c r="DI65">
        <f t="shared" ref="DI65:DI96" si="22">ROUND(ROUND(AH65,2)*CX65,2)</f>
        <v>0</v>
      </c>
      <c r="DJ65">
        <f>DI65</f>
        <v>0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ROW(Source!A95)</f>
        <v>95</v>
      </c>
      <c r="B66">
        <v>72842451</v>
      </c>
      <c r="C66">
        <v>72843219</v>
      </c>
      <c r="D66">
        <v>65153288</v>
      </c>
      <c r="E66">
        <v>1</v>
      </c>
      <c r="F66">
        <v>1</v>
      </c>
      <c r="G66">
        <v>30570983</v>
      </c>
      <c r="H66">
        <v>2</v>
      </c>
      <c r="I66" t="s">
        <v>245</v>
      </c>
      <c r="J66" t="s">
        <v>246</v>
      </c>
      <c r="K66" t="s">
        <v>247</v>
      </c>
      <c r="L66">
        <v>1368</v>
      </c>
      <c r="N66">
        <v>1011</v>
      </c>
      <c r="O66" t="s">
        <v>248</v>
      </c>
      <c r="P66" t="s">
        <v>248</v>
      </c>
      <c r="Q66">
        <v>1</v>
      </c>
      <c r="W66">
        <v>0</v>
      </c>
      <c r="X66">
        <v>-7781208</v>
      </c>
      <c r="Y66">
        <f>(AT66*1.25)</f>
        <v>0.66250000000000009</v>
      </c>
      <c r="AA66">
        <v>0</v>
      </c>
      <c r="AB66">
        <v>83.1</v>
      </c>
      <c r="AC66">
        <v>12.62</v>
      </c>
      <c r="AD66">
        <v>0</v>
      </c>
      <c r="AE66">
        <v>0</v>
      </c>
      <c r="AF66">
        <v>83.1</v>
      </c>
      <c r="AG66">
        <v>12.62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0.53</v>
      </c>
      <c r="AU66" t="s">
        <v>15</v>
      </c>
      <c r="AV66">
        <v>0</v>
      </c>
      <c r="AW66">
        <v>2</v>
      </c>
      <c r="AX66">
        <v>72843231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f>ROUND(Y66*Source!I95*DO66,9)</f>
        <v>0</v>
      </c>
      <c r="CX66">
        <f>ROUND(Y66*Source!I95,9)</f>
        <v>9.9375000000000005E-2</v>
      </c>
      <c r="CY66">
        <f>AB66</f>
        <v>83.1</v>
      </c>
      <c r="CZ66">
        <f>AF66</f>
        <v>83.1</v>
      </c>
      <c r="DA66">
        <f>AJ66</f>
        <v>1</v>
      </c>
      <c r="DB66">
        <f>ROUND((ROUND(AT66*CZ66,2)*1.25),6)</f>
        <v>55.05</v>
      </c>
      <c r="DC66">
        <f>ROUND((ROUND(AT66*AG66,2)*1.25),6)</f>
        <v>8.3625000000000007</v>
      </c>
      <c r="DD66" t="s">
        <v>3</v>
      </c>
      <c r="DE66" t="s">
        <v>3</v>
      </c>
      <c r="DF66">
        <f t="shared" si="21"/>
        <v>0</v>
      </c>
      <c r="DG66">
        <f t="shared" si="19"/>
        <v>8.26</v>
      </c>
      <c r="DH66">
        <f t="shared" si="20"/>
        <v>1.25</v>
      </c>
      <c r="DI66">
        <f t="shared" si="22"/>
        <v>0</v>
      </c>
      <c r="DJ66">
        <f>DG66</f>
        <v>8.26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ROW(Source!A95)</f>
        <v>95</v>
      </c>
      <c r="B67">
        <v>72842451</v>
      </c>
      <c r="C67">
        <v>72843219</v>
      </c>
      <c r="D67">
        <v>65153398</v>
      </c>
      <c r="E67">
        <v>1</v>
      </c>
      <c r="F67">
        <v>1</v>
      </c>
      <c r="G67">
        <v>30570983</v>
      </c>
      <c r="H67">
        <v>2</v>
      </c>
      <c r="I67" t="s">
        <v>276</v>
      </c>
      <c r="J67" t="s">
        <v>277</v>
      </c>
      <c r="K67" t="s">
        <v>278</v>
      </c>
      <c r="L67">
        <v>1368</v>
      </c>
      <c r="N67">
        <v>1011</v>
      </c>
      <c r="O67" t="s">
        <v>248</v>
      </c>
      <c r="P67" t="s">
        <v>248</v>
      </c>
      <c r="Q67">
        <v>1</v>
      </c>
      <c r="W67">
        <v>0</v>
      </c>
      <c r="X67">
        <v>-1840684430</v>
      </c>
      <c r="Y67">
        <f>(AT67*1.25)</f>
        <v>33.862499999999997</v>
      </c>
      <c r="AA67">
        <v>0</v>
      </c>
      <c r="AB67">
        <v>0.8</v>
      </c>
      <c r="AC67">
        <v>0</v>
      </c>
      <c r="AD67">
        <v>0</v>
      </c>
      <c r="AE67">
        <v>0</v>
      </c>
      <c r="AF67">
        <v>0.8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27.09</v>
      </c>
      <c r="AU67" t="s">
        <v>15</v>
      </c>
      <c r="AV67">
        <v>0</v>
      </c>
      <c r="AW67">
        <v>2</v>
      </c>
      <c r="AX67">
        <v>72843232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f>ROUND(Y67*Source!I95*DO67,9)</f>
        <v>0</v>
      </c>
      <c r="CX67">
        <f>ROUND(Y67*Source!I95,9)</f>
        <v>5.0793749999999998</v>
      </c>
      <c r="CY67">
        <f>AB67</f>
        <v>0.8</v>
      </c>
      <c r="CZ67">
        <f>AF67</f>
        <v>0.8</v>
      </c>
      <c r="DA67">
        <f>AJ67</f>
        <v>1</v>
      </c>
      <c r="DB67">
        <f>ROUND((ROUND(AT67*CZ67,2)*1.25),6)</f>
        <v>27.087499999999999</v>
      </c>
      <c r="DC67">
        <f>ROUND((ROUND(AT67*AG67,2)*1.25),6)</f>
        <v>0</v>
      </c>
      <c r="DD67" t="s">
        <v>3</v>
      </c>
      <c r="DE67" t="s">
        <v>3</v>
      </c>
      <c r="DF67">
        <f t="shared" si="21"/>
        <v>0</v>
      </c>
      <c r="DG67">
        <f t="shared" si="19"/>
        <v>4.0599999999999996</v>
      </c>
      <c r="DH67">
        <f t="shared" si="20"/>
        <v>0</v>
      </c>
      <c r="DI67">
        <f t="shared" si="22"/>
        <v>0</v>
      </c>
      <c r="DJ67">
        <f>DG67</f>
        <v>4.0599999999999996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ROW(Source!A95)</f>
        <v>95</v>
      </c>
      <c r="B68">
        <v>72842451</v>
      </c>
      <c r="C68">
        <v>72843219</v>
      </c>
      <c r="D68">
        <v>65153353</v>
      </c>
      <c r="E68">
        <v>1</v>
      </c>
      <c r="F68">
        <v>1</v>
      </c>
      <c r="G68">
        <v>30570983</v>
      </c>
      <c r="H68">
        <v>2</v>
      </c>
      <c r="I68" t="s">
        <v>279</v>
      </c>
      <c r="J68" t="s">
        <v>280</v>
      </c>
      <c r="K68" t="s">
        <v>281</v>
      </c>
      <c r="L68">
        <v>1368</v>
      </c>
      <c r="N68">
        <v>1011</v>
      </c>
      <c r="O68" t="s">
        <v>248</v>
      </c>
      <c r="P68" t="s">
        <v>248</v>
      </c>
      <c r="Q68">
        <v>1</v>
      </c>
      <c r="W68">
        <v>0</v>
      </c>
      <c r="X68">
        <v>1901423532</v>
      </c>
      <c r="Y68">
        <f>(AT68*1.25)</f>
        <v>0.38750000000000001</v>
      </c>
      <c r="AA68">
        <v>0</v>
      </c>
      <c r="AB68">
        <v>14.54</v>
      </c>
      <c r="AC68">
        <v>12.62</v>
      </c>
      <c r="AD68">
        <v>0</v>
      </c>
      <c r="AE68">
        <v>0</v>
      </c>
      <c r="AF68">
        <v>14.54</v>
      </c>
      <c r="AG68">
        <v>12.62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0.31</v>
      </c>
      <c r="AU68" t="s">
        <v>15</v>
      </c>
      <c r="AV68">
        <v>0</v>
      </c>
      <c r="AW68">
        <v>2</v>
      </c>
      <c r="AX68">
        <v>72843233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f>ROUND(Y68*Source!I95*DO68,9)</f>
        <v>0</v>
      </c>
      <c r="CX68">
        <f>ROUND(Y68*Source!I95,9)</f>
        <v>5.8125000000000003E-2</v>
      </c>
      <c r="CY68">
        <f>AB68</f>
        <v>14.54</v>
      </c>
      <c r="CZ68">
        <f>AF68</f>
        <v>14.54</v>
      </c>
      <c r="DA68">
        <f>AJ68</f>
        <v>1</v>
      </c>
      <c r="DB68">
        <f>ROUND((ROUND(AT68*CZ68,2)*1.25),6)</f>
        <v>5.6375000000000002</v>
      </c>
      <c r="DC68">
        <f>ROUND((ROUND(AT68*AG68,2)*1.25),6)</f>
        <v>4.8875000000000002</v>
      </c>
      <c r="DD68" t="s">
        <v>3</v>
      </c>
      <c r="DE68" t="s">
        <v>3</v>
      </c>
      <c r="DF68">
        <f t="shared" si="21"/>
        <v>0</v>
      </c>
      <c r="DG68">
        <f t="shared" si="19"/>
        <v>0.85</v>
      </c>
      <c r="DH68">
        <f t="shared" si="20"/>
        <v>0.73</v>
      </c>
      <c r="DI68">
        <f t="shared" si="22"/>
        <v>0</v>
      </c>
      <c r="DJ68">
        <f>DG68</f>
        <v>0.85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ROW(Source!A95)</f>
        <v>95</v>
      </c>
      <c r="B69">
        <v>72842451</v>
      </c>
      <c r="C69">
        <v>72843219</v>
      </c>
      <c r="D69">
        <v>65152704</v>
      </c>
      <c r="E69">
        <v>1</v>
      </c>
      <c r="F69">
        <v>1</v>
      </c>
      <c r="G69">
        <v>30570983</v>
      </c>
      <c r="H69">
        <v>2</v>
      </c>
      <c r="I69" t="s">
        <v>282</v>
      </c>
      <c r="J69" t="s">
        <v>283</v>
      </c>
      <c r="K69" t="s">
        <v>284</v>
      </c>
      <c r="L69">
        <v>1368</v>
      </c>
      <c r="N69">
        <v>1011</v>
      </c>
      <c r="O69" t="s">
        <v>248</v>
      </c>
      <c r="P69" t="s">
        <v>248</v>
      </c>
      <c r="Q69">
        <v>1</v>
      </c>
      <c r="W69">
        <v>0</v>
      </c>
      <c r="X69">
        <v>-1600368630</v>
      </c>
      <c r="Y69">
        <f>(AT69*1.25)</f>
        <v>0.125</v>
      </c>
      <c r="AA69">
        <v>0</v>
      </c>
      <c r="AB69">
        <v>114.83</v>
      </c>
      <c r="AC69">
        <v>12.62</v>
      </c>
      <c r="AD69">
        <v>0</v>
      </c>
      <c r="AE69">
        <v>0</v>
      </c>
      <c r="AF69">
        <v>114.83</v>
      </c>
      <c r="AG69">
        <v>12.62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0.1</v>
      </c>
      <c r="AU69" t="s">
        <v>15</v>
      </c>
      <c r="AV69">
        <v>0</v>
      </c>
      <c r="AW69">
        <v>2</v>
      </c>
      <c r="AX69">
        <v>72843234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f>ROUND(Y69*Source!I95*DO69,9)</f>
        <v>0</v>
      </c>
      <c r="CX69">
        <f>ROUND(Y69*Source!I95,9)</f>
        <v>1.8749999999999999E-2</v>
      </c>
      <c r="CY69">
        <f>AB69</f>
        <v>114.83</v>
      </c>
      <c r="CZ69">
        <f>AF69</f>
        <v>114.83</v>
      </c>
      <c r="DA69">
        <f>AJ69</f>
        <v>1</v>
      </c>
      <c r="DB69">
        <f>ROUND((ROUND(AT69*CZ69,2)*1.25),6)</f>
        <v>14.35</v>
      </c>
      <c r="DC69">
        <f>ROUND((ROUND(AT69*AG69,2)*1.25),6)</f>
        <v>1.575</v>
      </c>
      <c r="DD69" t="s">
        <v>3</v>
      </c>
      <c r="DE69" t="s">
        <v>3</v>
      </c>
      <c r="DF69">
        <f t="shared" si="21"/>
        <v>0</v>
      </c>
      <c r="DG69">
        <f t="shared" si="19"/>
        <v>2.15</v>
      </c>
      <c r="DH69">
        <f t="shared" si="20"/>
        <v>0.24</v>
      </c>
      <c r="DI69">
        <f t="shared" si="22"/>
        <v>0</v>
      </c>
      <c r="DJ69">
        <f>DG69</f>
        <v>2.15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ROW(Source!A95)</f>
        <v>95</v>
      </c>
      <c r="B70">
        <v>72842451</v>
      </c>
      <c r="C70">
        <v>72843219</v>
      </c>
      <c r="D70">
        <v>31110605</v>
      </c>
      <c r="E70">
        <v>1</v>
      </c>
      <c r="F70">
        <v>1</v>
      </c>
      <c r="G70">
        <v>30570983</v>
      </c>
      <c r="H70">
        <v>3</v>
      </c>
      <c r="I70" t="s">
        <v>272</v>
      </c>
      <c r="J70" t="s">
        <v>273</v>
      </c>
      <c r="K70" t="s">
        <v>274</v>
      </c>
      <c r="L70">
        <v>1339</v>
      </c>
      <c r="N70">
        <v>1007</v>
      </c>
      <c r="O70" t="s">
        <v>275</v>
      </c>
      <c r="P70" t="s">
        <v>275</v>
      </c>
      <c r="Q70">
        <v>1</v>
      </c>
      <c r="W70">
        <v>0</v>
      </c>
      <c r="X70">
        <v>1942501623</v>
      </c>
      <c r="Y70">
        <f>AT70</f>
        <v>0.13300000000000001</v>
      </c>
      <c r="AA70">
        <v>7.07</v>
      </c>
      <c r="AB70">
        <v>0</v>
      </c>
      <c r="AC70">
        <v>0</v>
      </c>
      <c r="AD70">
        <v>0</v>
      </c>
      <c r="AE70">
        <v>7.07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0.13300000000000001</v>
      </c>
      <c r="AU70" t="s">
        <v>3</v>
      </c>
      <c r="AV70">
        <v>0</v>
      </c>
      <c r="AW70">
        <v>2</v>
      </c>
      <c r="AX70">
        <v>72843235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ROUND(Y70*Source!I95,9)</f>
        <v>1.9949999999999999E-2</v>
      </c>
      <c r="CY70">
        <f>AA70</f>
        <v>7.07</v>
      </c>
      <c r="CZ70">
        <f>AE70</f>
        <v>7.07</v>
      </c>
      <c r="DA70">
        <f>AI70</f>
        <v>1</v>
      </c>
      <c r="DB70">
        <f>ROUND(ROUND(AT70*CZ70,2),6)</f>
        <v>0.94</v>
      </c>
      <c r="DC70">
        <f>ROUND(ROUND(AT70*AG70,2),6)</f>
        <v>0</v>
      </c>
      <c r="DD70" t="s">
        <v>3</v>
      </c>
      <c r="DE70" t="s">
        <v>3</v>
      </c>
      <c r="DF70">
        <f t="shared" si="21"/>
        <v>0.14000000000000001</v>
      </c>
      <c r="DG70">
        <f t="shared" si="19"/>
        <v>0</v>
      </c>
      <c r="DH70">
        <f t="shared" si="20"/>
        <v>0</v>
      </c>
      <c r="DI70">
        <f t="shared" si="22"/>
        <v>0</v>
      </c>
      <c r="DJ70">
        <f>DF70</f>
        <v>0.14000000000000001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ROW(Source!A95)</f>
        <v>95</v>
      </c>
      <c r="B71">
        <v>72842451</v>
      </c>
      <c r="C71">
        <v>72843219</v>
      </c>
      <c r="D71">
        <v>66317149</v>
      </c>
      <c r="E71">
        <v>1</v>
      </c>
      <c r="F71">
        <v>1</v>
      </c>
      <c r="G71">
        <v>30570983</v>
      </c>
      <c r="H71">
        <v>3</v>
      </c>
      <c r="I71" t="s">
        <v>171</v>
      </c>
      <c r="J71" t="s">
        <v>173</v>
      </c>
      <c r="K71" t="s">
        <v>172</v>
      </c>
      <c r="L71">
        <v>1327</v>
      </c>
      <c r="N71">
        <v>1005</v>
      </c>
      <c r="O71" t="s">
        <v>59</v>
      </c>
      <c r="P71" t="s">
        <v>59</v>
      </c>
      <c r="Q71">
        <v>1</v>
      </c>
      <c r="W71">
        <v>0</v>
      </c>
      <c r="X71">
        <v>-1307507892</v>
      </c>
      <c r="Y71">
        <f>AT71</f>
        <v>102</v>
      </c>
      <c r="AA71">
        <v>92.02</v>
      </c>
      <c r="AB71">
        <v>0</v>
      </c>
      <c r="AC71">
        <v>0</v>
      </c>
      <c r="AD71">
        <v>0</v>
      </c>
      <c r="AE71">
        <v>92.02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0</v>
      </c>
      <c r="AN71">
        <v>0</v>
      </c>
      <c r="AO71">
        <v>0</v>
      </c>
      <c r="AP71">
        <v>1</v>
      </c>
      <c r="AQ71">
        <v>0</v>
      </c>
      <c r="AR71">
        <v>0</v>
      </c>
      <c r="AS71" t="s">
        <v>3</v>
      </c>
      <c r="AT71">
        <v>102</v>
      </c>
      <c r="AU71" t="s">
        <v>3</v>
      </c>
      <c r="AV71">
        <v>0</v>
      </c>
      <c r="AW71">
        <v>1</v>
      </c>
      <c r="AX71">
        <v>-1</v>
      </c>
      <c r="AY71">
        <v>0</v>
      </c>
      <c r="AZ71">
        <v>0</v>
      </c>
      <c r="BA71" t="s">
        <v>3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ROUND(Y71*Source!I95,9)</f>
        <v>15.3</v>
      </c>
      <c r="CY71">
        <f>AA71</f>
        <v>92.02</v>
      </c>
      <c r="CZ71">
        <f>AE71</f>
        <v>92.02</v>
      </c>
      <c r="DA71">
        <f>AI71</f>
        <v>1</v>
      </c>
      <c r="DB71">
        <f>ROUND(ROUND(AT71*CZ71,2),6)</f>
        <v>9386.0400000000009</v>
      </c>
      <c r="DC71">
        <f>ROUND(ROUND(AT71*AG71,2),6)</f>
        <v>0</v>
      </c>
      <c r="DD71" t="s">
        <v>3</v>
      </c>
      <c r="DE71" t="s">
        <v>3</v>
      </c>
      <c r="DF71">
        <f t="shared" si="21"/>
        <v>1407.91</v>
      </c>
      <c r="DG71">
        <f t="shared" si="19"/>
        <v>0</v>
      </c>
      <c r="DH71">
        <f t="shared" si="20"/>
        <v>0</v>
      </c>
      <c r="DI71">
        <f t="shared" si="22"/>
        <v>0</v>
      </c>
      <c r="DJ71">
        <f>DF71</f>
        <v>1407.91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ROW(Source!A95)</f>
        <v>95</v>
      </c>
      <c r="B72">
        <v>72842451</v>
      </c>
      <c r="C72">
        <v>72843219</v>
      </c>
      <c r="D72">
        <v>44935808</v>
      </c>
      <c r="E72">
        <v>1</v>
      </c>
      <c r="F72">
        <v>1</v>
      </c>
      <c r="G72">
        <v>30570983</v>
      </c>
      <c r="H72">
        <v>3</v>
      </c>
      <c r="I72" t="s">
        <v>285</v>
      </c>
      <c r="J72" t="s">
        <v>286</v>
      </c>
      <c r="K72" t="s">
        <v>287</v>
      </c>
      <c r="L72">
        <v>1348</v>
      </c>
      <c r="N72">
        <v>1009</v>
      </c>
      <c r="O72" t="s">
        <v>38</v>
      </c>
      <c r="P72" t="s">
        <v>38</v>
      </c>
      <c r="Q72">
        <v>1000</v>
      </c>
      <c r="W72">
        <v>0</v>
      </c>
      <c r="X72">
        <v>-2103289802</v>
      </c>
      <c r="Y72">
        <f>AT72</f>
        <v>0.01</v>
      </c>
      <c r="AA72">
        <v>69883.649999999994</v>
      </c>
      <c r="AB72">
        <v>0</v>
      </c>
      <c r="AC72">
        <v>0</v>
      </c>
      <c r="AD72">
        <v>0</v>
      </c>
      <c r="AE72">
        <v>69883.649999999994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0.01</v>
      </c>
      <c r="AU72" t="s">
        <v>3</v>
      </c>
      <c r="AV72">
        <v>0</v>
      </c>
      <c r="AW72">
        <v>2</v>
      </c>
      <c r="AX72">
        <v>72843236</v>
      </c>
      <c r="AY72">
        <v>1</v>
      </c>
      <c r="AZ72">
        <v>0</v>
      </c>
      <c r="BA72">
        <v>71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ROUND(Y72*Source!I95,9)</f>
        <v>1.5E-3</v>
      </c>
      <c r="CY72">
        <f>AA72</f>
        <v>69883.649999999994</v>
      </c>
      <c r="CZ72">
        <f>AE72</f>
        <v>69883.649999999994</v>
      </c>
      <c r="DA72">
        <f>AI72</f>
        <v>1</v>
      </c>
      <c r="DB72">
        <f>ROUND(ROUND(AT72*CZ72,2),6)</f>
        <v>698.84</v>
      </c>
      <c r="DC72">
        <f>ROUND(ROUND(AT72*AG72,2),6)</f>
        <v>0</v>
      </c>
      <c r="DD72" t="s">
        <v>3</v>
      </c>
      <c r="DE72" t="s">
        <v>3</v>
      </c>
      <c r="DF72">
        <f t="shared" si="21"/>
        <v>104.83</v>
      </c>
      <c r="DG72">
        <f t="shared" si="19"/>
        <v>0</v>
      </c>
      <c r="DH72">
        <f t="shared" si="20"/>
        <v>0</v>
      </c>
      <c r="DI72">
        <f t="shared" si="22"/>
        <v>0</v>
      </c>
      <c r="DJ72">
        <f>DF72</f>
        <v>104.83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ROW(Source!A95)</f>
        <v>95</v>
      </c>
      <c r="B73">
        <v>72842451</v>
      </c>
      <c r="C73">
        <v>72843219</v>
      </c>
      <c r="D73">
        <v>66317377</v>
      </c>
      <c r="E73">
        <v>1</v>
      </c>
      <c r="F73">
        <v>1</v>
      </c>
      <c r="G73">
        <v>30570983</v>
      </c>
      <c r="H73">
        <v>3</v>
      </c>
      <c r="I73" t="s">
        <v>163</v>
      </c>
      <c r="J73" t="s">
        <v>165</v>
      </c>
      <c r="K73" t="s">
        <v>164</v>
      </c>
      <c r="L73">
        <v>1348</v>
      </c>
      <c r="N73">
        <v>1009</v>
      </c>
      <c r="O73" t="s">
        <v>38</v>
      </c>
      <c r="P73" t="s">
        <v>38</v>
      </c>
      <c r="Q73">
        <v>1000</v>
      </c>
      <c r="W73">
        <v>0</v>
      </c>
      <c r="X73">
        <v>-761434267</v>
      </c>
      <c r="Y73">
        <f>AT73</f>
        <v>0.04</v>
      </c>
      <c r="AA73">
        <v>27362.67</v>
      </c>
      <c r="AB73">
        <v>0</v>
      </c>
      <c r="AC73">
        <v>0</v>
      </c>
      <c r="AD73">
        <v>0</v>
      </c>
      <c r="AE73">
        <v>27362.67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0</v>
      </c>
      <c r="AN73">
        <v>0</v>
      </c>
      <c r="AO73">
        <v>0</v>
      </c>
      <c r="AP73">
        <v>1</v>
      </c>
      <c r="AQ73">
        <v>0</v>
      </c>
      <c r="AR73">
        <v>0</v>
      </c>
      <c r="AS73" t="s">
        <v>3</v>
      </c>
      <c r="AT73">
        <v>0.04</v>
      </c>
      <c r="AU73" t="s">
        <v>3</v>
      </c>
      <c r="AV73">
        <v>0</v>
      </c>
      <c r="AW73">
        <v>1</v>
      </c>
      <c r="AX73">
        <v>-1</v>
      </c>
      <c r="AY73">
        <v>0</v>
      </c>
      <c r="AZ73">
        <v>0</v>
      </c>
      <c r="BA73" t="s">
        <v>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ROUND(Y73*Source!I95,9)</f>
        <v>6.0000000000000001E-3</v>
      </c>
      <c r="CY73">
        <f>AA73</f>
        <v>27362.67</v>
      </c>
      <c r="CZ73">
        <f>AE73</f>
        <v>27362.67</v>
      </c>
      <c r="DA73">
        <f>AI73</f>
        <v>1</v>
      </c>
      <c r="DB73">
        <f>ROUND(ROUND(AT73*CZ73,2),6)</f>
        <v>1094.51</v>
      </c>
      <c r="DC73">
        <f>ROUND(ROUND(AT73*AG73,2),6)</f>
        <v>0</v>
      </c>
      <c r="DD73" t="s">
        <v>3</v>
      </c>
      <c r="DE73" t="s">
        <v>3</v>
      </c>
      <c r="DF73">
        <f t="shared" si="21"/>
        <v>164.18</v>
      </c>
      <c r="DG73">
        <f t="shared" si="19"/>
        <v>0</v>
      </c>
      <c r="DH73">
        <f t="shared" si="20"/>
        <v>0</v>
      </c>
      <c r="DI73">
        <f t="shared" si="22"/>
        <v>0</v>
      </c>
      <c r="DJ73">
        <f>DF73</f>
        <v>164.18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ROW(Source!A95)</f>
        <v>95</v>
      </c>
      <c r="B74">
        <v>72842451</v>
      </c>
      <c r="C74">
        <v>72843219</v>
      </c>
      <c r="D74">
        <v>66317392</v>
      </c>
      <c r="E74">
        <v>1</v>
      </c>
      <c r="F74">
        <v>1</v>
      </c>
      <c r="G74">
        <v>30570983</v>
      </c>
      <c r="H74">
        <v>3</v>
      </c>
      <c r="I74" t="s">
        <v>167</v>
      </c>
      <c r="J74" t="s">
        <v>169</v>
      </c>
      <c r="K74" t="s">
        <v>168</v>
      </c>
      <c r="L74">
        <v>1348</v>
      </c>
      <c r="N74">
        <v>1009</v>
      </c>
      <c r="O74" t="s">
        <v>38</v>
      </c>
      <c r="P74" t="s">
        <v>38</v>
      </c>
      <c r="Q74">
        <v>1000</v>
      </c>
      <c r="W74">
        <v>0</v>
      </c>
      <c r="X74">
        <v>1859710884</v>
      </c>
      <c r="Y74">
        <f>AT74</f>
        <v>0.47</v>
      </c>
      <c r="AA74">
        <v>3971.63</v>
      </c>
      <c r="AB74">
        <v>0</v>
      </c>
      <c r="AC74">
        <v>0</v>
      </c>
      <c r="AD74">
        <v>0</v>
      </c>
      <c r="AE74">
        <v>3971.63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0</v>
      </c>
      <c r="AN74">
        <v>0</v>
      </c>
      <c r="AO74">
        <v>0</v>
      </c>
      <c r="AP74">
        <v>1</v>
      </c>
      <c r="AQ74">
        <v>0</v>
      </c>
      <c r="AR74">
        <v>0</v>
      </c>
      <c r="AS74" t="s">
        <v>3</v>
      </c>
      <c r="AT74">
        <v>0.47</v>
      </c>
      <c r="AU74" t="s">
        <v>3</v>
      </c>
      <c r="AV74">
        <v>0</v>
      </c>
      <c r="AW74">
        <v>1</v>
      </c>
      <c r="AX74">
        <v>-1</v>
      </c>
      <c r="AY74">
        <v>0</v>
      </c>
      <c r="AZ74">
        <v>0</v>
      </c>
      <c r="BA74" t="s">
        <v>3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ROUND(Y74*Source!I95,9)</f>
        <v>7.0499999999999993E-2</v>
      </c>
      <c r="CY74">
        <f>AA74</f>
        <v>3971.63</v>
      </c>
      <c r="CZ74">
        <f>AE74</f>
        <v>3971.63</v>
      </c>
      <c r="DA74">
        <f>AI74</f>
        <v>1</v>
      </c>
      <c r="DB74">
        <f>ROUND(ROUND(AT74*CZ74,2),6)</f>
        <v>1866.67</v>
      </c>
      <c r="DC74">
        <f>ROUND(ROUND(AT74*AG74,2),6)</f>
        <v>0</v>
      </c>
      <c r="DD74" t="s">
        <v>3</v>
      </c>
      <c r="DE74" t="s">
        <v>3</v>
      </c>
      <c r="DF74">
        <f t="shared" si="21"/>
        <v>280</v>
      </c>
      <c r="DG74">
        <f t="shared" si="19"/>
        <v>0</v>
      </c>
      <c r="DH74">
        <f t="shared" si="20"/>
        <v>0</v>
      </c>
      <c r="DI74">
        <f t="shared" si="22"/>
        <v>0</v>
      </c>
      <c r="DJ74">
        <f>DF74</f>
        <v>280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ROW(Source!A96)</f>
        <v>96</v>
      </c>
      <c r="B75">
        <v>72842452</v>
      </c>
      <c r="C75">
        <v>72843219</v>
      </c>
      <c r="D75">
        <v>44573642</v>
      </c>
      <c r="E75">
        <v>30570983</v>
      </c>
      <c r="F75">
        <v>1</v>
      </c>
      <c r="G75">
        <v>30570983</v>
      </c>
      <c r="H75">
        <v>1</v>
      </c>
      <c r="I75" t="s">
        <v>242</v>
      </c>
      <c r="J75" t="s">
        <v>3</v>
      </c>
      <c r="K75" t="s">
        <v>243</v>
      </c>
      <c r="L75">
        <v>1191</v>
      </c>
      <c r="N75">
        <v>1013</v>
      </c>
      <c r="O75" t="s">
        <v>244</v>
      </c>
      <c r="P75" t="s">
        <v>244</v>
      </c>
      <c r="Q75">
        <v>1</v>
      </c>
      <c r="W75">
        <v>0</v>
      </c>
      <c r="X75">
        <v>476480486</v>
      </c>
      <c r="Y75">
        <f>(AT75*1.15)</f>
        <v>96.691999999999993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84.08</v>
      </c>
      <c r="AU75" t="s">
        <v>16</v>
      </c>
      <c r="AV75">
        <v>1</v>
      </c>
      <c r="AW75">
        <v>2</v>
      </c>
      <c r="AX75">
        <v>72843230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U75">
        <f>ROUND(AT75*Source!I96*AH75*AL75,2)</f>
        <v>0</v>
      </c>
      <c r="CV75">
        <f>ROUND(Y75*Source!I96,9)</f>
        <v>14.5038</v>
      </c>
      <c r="CW75">
        <v>0</v>
      </c>
      <c r="CX75">
        <f>ROUND(Y75*Source!I96,9)</f>
        <v>14.5038</v>
      </c>
      <c r="CY75">
        <f>AD75</f>
        <v>0</v>
      </c>
      <c r="CZ75">
        <f>AH75</f>
        <v>0</v>
      </c>
      <c r="DA75">
        <f>AL75</f>
        <v>1</v>
      </c>
      <c r="DB75">
        <f>ROUND((ROUND(AT75*CZ75,2)*1.15),6)</f>
        <v>0</v>
      </c>
      <c r="DC75">
        <f>ROUND((ROUND(AT75*AG75,2)*1.15),6)</f>
        <v>0</v>
      </c>
      <c r="DD75" t="s">
        <v>3</v>
      </c>
      <c r="DE75" t="s">
        <v>3</v>
      </c>
      <c r="DF75">
        <f t="shared" si="21"/>
        <v>0</v>
      </c>
      <c r="DG75">
        <f t="shared" si="19"/>
        <v>0</v>
      </c>
      <c r="DH75">
        <f t="shared" si="20"/>
        <v>0</v>
      </c>
      <c r="DI75">
        <f t="shared" si="22"/>
        <v>0</v>
      </c>
      <c r="DJ75">
        <f>DI75</f>
        <v>0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ROW(Source!A96)</f>
        <v>96</v>
      </c>
      <c r="B76">
        <v>72842452</v>
      </c>
      <c r="C76">
        <v>72843219</v>
      </c>
      <c r="D76">
        <v>65153288</v>
      </c>
      <c r="E76">
        <v>1</v>
      </c>
      <c r="F76">
        <v>1</v>
      </c>
      <c r="G76">
        <v>30570983</v>
      </c>
      <c r="H76">
        <v>2</v>
      </c>
      <c r="I76" t="s">
        <v>245</v>
      </c>
      <c r="J76" t="s">
        <v>246</v>
      </c>
      <c r="K76" t="s">
        <v>247</v>
      </c>
      <c r="L76">
        <v>1368</v>
      </c>
      <c r="N76">
        <v>1011</v>
      </c>
      <c r="O76" t="s">
        <v>248</v>
      </c>
      <c r="P76" t="s">
        <v>248</v>
      </c>
      <c r="Q76">
        <v>1</v>
      </c>
      <c r="W76">
        <v>0</v>
      </c>
      <c r="X76">
        <v>-7781208</v>
      </c>
      <c r="Y76">
        <f>(AT76*1.25)</f>
        <v>0.66250000000000009</v>
      </c>
      <c r="AA76">
        <v>0</v>
      </c>
      <c r="AB76">
        <v>1118.8900000000001</v>
      </c>
      <c r="AC76">
        <v>455.99</v>
      </c>
      <c r="AD76">
        <v>0</v>
      </c>
      <c r="AE76">
        <v>0</v>
      </c>
      <c r="AF76">
        <v>83.1</v>
      </c>
      <c r="AG76">
        <v>12.62</v>
      </c>
      <c r="AH76">
        <v>0</v>
      </c>
      <c r="AI76">
        <v>1</v>
      </c>
      <c r="AJ76">
        <v>12.86</v>
      </c>
      <c r="AK76">
        <v>34.51</v>
      </c>
      <c r="AL76">
        <v>1</v>
      </c>
      <c r="AM76">
        <v>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0.53</v>
      </c>
      <c r="AU76" t="s">
        <v>15</v>
      </c>
      <c r="AV76">
        <v>0</v>
      </c>
      <c r="AW76">
        <v>2</v>
      </c>
      <c r="AX76">
        <v>72843231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f>ROUND(Y76*Source!I96*DO76,9)</f>
        <v>0</v>
      </c>
      <c r="CX76">
        <f>ROUND(Y76*Source!I96,9)</f>
        <v>9.9375000000000005E-2</v>
      </c>
      <c r="CY76">
        <f>AB76</f>
        <v>1118.8900000000001</v>
      </c>
      <c r="CZ76">
        <f>AF76</f>
        <v>83.1</v>
      </c>
      <c r="DA76">
        <f>AJ76</f>
        <v>12.86</v>
      </c>
      <c r="DB76">
        <f>ROUND((ROUND(AT76*CZ76,2)*1.25),6)</f>
        <v>55.05</v>
      </c>
      <c r="DC76">
        <f>ROUND((ROUND(AT76*AG76,2)*1.25),6)</f>
        <v>8.3625000000000007</v>
      </c>
      <c r="DD76" t="s">
        <v>3</v>
      </c>
      <c r="DE76" t="s">
        <v>3</v>
      </c>
      <c r="DF76">
        <f t="shared" si="21"/>
        <v>0</v>
      </c>
      <c r="DG76">
        <f>ROUND(ROUND(AF76*AJ76,2)*CX76,2)</f>
        <v>106.2</v>
      </c>
      <c r="DH76">
        <f>ROUND(ROUND(AG76*AK76,2)*CX76,2)</f>
        <v>43.28</v>
      </c>
      <c r="DI76">
        <f t="shared" si="22"/>
        <v>0</v>
      </c>
      <c r="DJ76">
        <f>DG76</f>
        <v>106.2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ROW(Source!A96)</f>
        <v>96</v>
      </c>
      <c r="B77">
        <v>72842452</v>
      </c>
      <c r="C77">
        <v>72843219</v>
      </c>
      <c r="D77">
        <v>65153398</v>
      </c>
      <c r="E77">
        <v>1</v>
      </c>
      <c r="F77">
        <v>1</v>
      </c>
      <c r="G77">
        <v>30570983</v>
      </c>
      <c r="H77">
        <v>2</v>
      </c>
      <c r="I77" t="s">
        <v>276</v>
      </c>
      <c r="J77" t="s">
        <v>277</v>
      </c>
      <c r="K77" t="s">
        <v>278</v>
      </c>
      <c r="L77">
        <v>1368</v>
      </c>
      <c r="N77">
        <v>1011</v>
      </c>
      <c r="O77" t="s">
        <v>248</v>
      </c>
      <c r="P77" t="s">
        <v>248</v>
      </c>
      <c r="Q77">
        <v>1</v>
      </c>
      <c r="W77">
        <v>0</v>
      </c>
      <c r="X77">
        <v>-1840684430</v>
      </c>
      <c r="Y77">
        <f>(AT77*1.25)</f>
        <v>33.862499999999997</v>
      </c>
      <c r="AA77">
        <v>0</v>
      </c>
      <c r="AB77">
        <v>7.06</v>
      </c>
      <c r="AC77">
        <v>0</v>
      </c>
      <c r="AD77">
        <v>0</v>
      </c>
      <c r="AE77">
        <v>0</v>
      </c>
      <c r="AF77">
        <v>0.8</v>
      </c>
      <c r="AG77">
        <v>0</v>
      </c>
      <c r="AH77">
        <v>0</v>
      </c>
      <c r="AI77">
        <v>1</v>
      </c>
      <c r="AJ77">
        <v>8.43</v>
      </c>
      <c r="AK77">
        <v>34.51</v>
      </c>
      <c r="AL77">
        <v>1</v>
      </c>
      <c r="AM77">
        <v>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27.09</v>
      </c>
      <c r="AU77" t="s">
        <v>15</v>
      </c>
      <c r="AV77">
        <v>0</v>
      </c>
      <c r="AW77">
        <v>2</v>
      </c>
      <c r="AX77">
        <v>72843232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f>ROUND(Y77*Source!I96*DO77,9)</f>
        <v>0</v>
      </c>
      <c r="CX77">
        <f>ROUND(Y77*Source!I96,9)</f>
        <v>5.0793749999999998</v>
      </c>
      <c r="CY77">
        <f>AB77</f>
        <v>7.06</v>
      </c>
      <c r="CZ77">
        <f>AF77</f>
        <v>0.8</v>
      </c>
      <c r="DA77">
        <f>AJ77</f>
        <v>8.43</v>
      </c>
      <c r="DB77">
        <f>ROUND((ROUND(AT77*CZ77,2)*1.25),6)</f>
        <v>27.087499999999999</v>
      </c>
      <c r="DC77">
        <f>ROUND((ROUND(AT77*AG77,2)*1.25),6)</f>
        <v>0</v>
      </c>
      <c r="DD77" t="s">
        <v>3</v>
      </c>
      <c r="DE77" t="s">
        <v>3</v>
      </c>
      <c r="DF77">
        <f t="shared" si="21"/>
        <v>0</v>
      </c>
      <c r="DG77">
        <f>ROUND(ROUND(AF77*AJ77,2)*CX77,2)</f>
        <v>34.229999999999997</v>
      </c>
      <c r="DH77">
        <f>ROUND(ROUND(AG77*AK77,2)*CX77,2)</f>
        <v>0</v>
      </c>
      <c r="DI77">
        <f t="shared" si="22"/>
        <v>0</v>
      </c>
      <c r="DJ77">
        <f>DG77</f>
        <v>34.229999999999997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ROW(Source!A96)</f>
        <v>96</v>
      </c>
      <c r="B78">
        <v>72842452</v>
      </c>
      <c r="C78">
        <v>72843219</v>
      </c>
      <c r="D78">
        <v>65153353</v>
      </c>
      <c r="E78">
        <v>1</v>
      </c>
      <c r="F78">
        <v>1</v>
      </c>
      <c r="G78">
        <v>30570983</v>
      </c>
      <c r="H78">
        <v>2</v>
      </c>
      <c r="I78" t="s">
        <v>279</v>
      </c>
      <c r="J78" t="s">
        <v>280</v>
      </c>
      <c r="K78" t="s">
        <v>281</v>
      </c>
      <c r="L78">
        <v>1368</v>
      </c>
      <c r="N78">
        <v>1011</v>
      </c>
      <c r="O78" t="s">
        <v>248</v>
      </c>
      <c r="P78" t="s">
        <v>248</v>
      </c>
      <c r="Q78">
        <v>1</v>
      </c>
      <c r="W78">
        <v>0</v>
      </c>
      <c r="X78">
        <v>1901423532</v>
      </c>
      <c r="Y78">
        <f>(AT78*1.25)</f>
        <v>0.38750000000000001</v>
      </c>
      <c r="AA78">
        <v>0</v>
      </c>
      <c r="AB78">
        <v>511.35</v>
      </c>
      <c r="AC78">
        <v>455.99</v>
      </c>
      <c r="AD78">
        <v>0</v>
      </c>
      <c r="AE78">
        <v>0</v>
      </c>
      <c r="AF78">
        <v>14.54</v>
      </c>
      <c r="AG78">
        <v>12.62</v>
      </c>
      <c r="AH78">
        <v>0</v>
      </c>
      <c r="AI78">
        <v>1</v>
      </c>
      <c r="AJ78">
        <v>33.590000000000003</v>
      </c>
      <c r="AK78">
        <v>34.51</v>
      </c>
      <c r="AL78">
        <v>1</v>
      </c>
      <c r="AM78">
        <v>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0.31</v>
      </c>
      <c r="AU78" t="s">
        <v>15</v>
      </c>
      <c r="AV78">
        <v>0</v>
      </c>
      <c r="AW78">
        <v>2</v>
      </c>
      <c r="AX78">
        <v>72843233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f>ROUND(Y78*Source!I96*DO78,9)</f>
        <v>0</v>
      </c>
      <c r="CX78">
        <f>ROUND(Y78*Source!I96,9)</f>
        <v>5.8125000000000003E-2</v>
      </c>
      <c r="CY78">
        <f>AB78</f>
        <v>511.35</v>
      </c>
      <c r="CZ78">
        <f>AF78</f>
        <v>14.54</v>
      </c>
      <c r="DA78">
        <f>AJ78</f>
        <v>33.590000000000003</v>
      </c>
      <c r="DB78">
        <f>ROUND((ROUND(AT78*CZ78,2)*1.25),6)</f>
        <v>5.6375000000000002</v>
      </c>
      <c r="DC78">
        <f>ROUND((ROUND(AT78*AG78,2)*1.25),6)</f>
        <v>4.8875000000000002</v>
      </c>
      <c r="DD78" t="s">
        <v>3</v>
      </c>
      <c r="DE78" t="s">
        <v>3</v>
      </c>
      <c r="DF78">
        <f t="shared" si="21"/>
        <v>0</v>
      </c>
      <c r="DG78">
        <f>ROUND(ROUND(AF78*AJ78,2)*CX78,2)</f>
        <v>28.39</v>
      </c>
      <c r="DH78">
        <f>ROUND(ROUND(AG78*AK78,2)*CX78,2)</f>
        <v>25.31</v>
      </c>
      <c r="DI78">
        <f t="shared" si="22"/>
        <v>0</v>
      </c>
      <c r="DJ78">
        <f>DG78</f>
        <v>28.39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ROW(Source!A96)</f>
        <v>96</v>
      </c>
      <c r="B79">
        <v>72842452</v>
      </c>
      <c r="C79">
        <v>72843219</v>
      </c>
      <c r="D79">
        <v>65152704</v>
      </c>
      <c r="E79">
        <v>1</v>
      </c>
      <c r="F79">
        <v>1</v>
      </c>
      <c r="G79">
        <v>30570983</v>
      </c>
      <c r="H79">
        <v>2</v>
      </c>
      <c r="I79" t="s">
        <v>282</v>
      </c>
      <c r="J79" t="s">
        <v>283</v>
      </c>
      <c r="K79" t="s">
        <v>284</v>
      </c>
      <c r="L79">
        <v>1368</v>
      </c>
      <c r="N79">
        <v>1011</v>
      </c>
      <c r="O79" t="s">
        <v>248</v>
      </c>
      <c r="P79" t="s">
        <v>248</v>
      </c>
      <c r="Q79">
        <v>1</v>
      </c>
      <c r="W79">
        <v>0</v>
      </c>
      <c r="X79">
        <v>-1600368630</v>
      </c>
      <c r="Y79">
        <f>(AT79*1.25)</f>
        <v>0.125</v>
      </c>
      <c r="AA79">
        <v>0</v>
      </c>
      <c r="AB79">
        <v>1517.26</v>
      </c>
      <c r="AC79">
        <v>455.99</v>
      </c>
      <c r="AD79">
        <v>0</v>
      </c>
      <c r="AE79">
        <v>0</v>
      </c>
      <c r="AF79">
        <v>114.83</v>
      </c>
      <c r="AG79">
        <v>12.62</v>
      </c>
      <c r="AH79">
        <v>0</v>
      </c>
      <c r="AI79">
        <v>1</v>
      </c>
      <c r="AJ79">
        <v>12.62</v>
      </c>
      <c r="AK79">
        <v>34.51</v>
      </c>
      <c r="AL79">
        <v>1</v>
      </c>
      <c r="AM79">
        <v>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0.1</v>
      </c>
      <c r="AU79" t="s">
        <v>15</v>
      </c>
      <c r="AV79">
        <v>0</v>
      </c>
      <c r="AW79">
        <v>2</v>
      </c>
      <c r="AX79">
        <v>72843234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f>ROUND(Y79*Source!I96*DO79,9)</f>
        <v>0</v>
      </c>
      <c r="CX79">
        <f>ROUND(Y79*Source!I96,9)</f>
        <v>1.8749999999999999E-2</v>
      </c>
      <c r="CY79">
        <f>AB79</f>
        <v>1517.26</v>
      </c>
      <c r="CZ79">
        <f>AF79</f>
        <v>114.83</v>
      </c>
      <c r="DA79">
        <f>AJ79</f>
        <v>12.62</v>
      </c>
      <c r="DB79">
        <f>ROUND((ROUND(AT79*CZ79,2)*1.25),6)</f>
        <v>14.35</v>
      </c>
      <c r="DC79">
        <f>ROUND((ROUND(AT79*AG79,2)*1.25),6)</f>
        <v>1.575</v>
      </c>
      <c r="DD79" t="s">
        <v>3</v>
      </c>
      <c r="DE79" t="s">
        <v>3</v>
      </c>
      <c r="DF79">
        <f t="shared" si="21"/>
        <v>0</v>
      </c>
      <c r="DG79">
        <f>ROUND(ROUND(AF79*AJ79,2)*CX79,2)</f>
        <v>27.17</v>
      </c>
      <c r="DH79">
        <f>ROUND(ROUND(AG79*AK79,2)*CX79,2)</f>
        <v>8.17</v>
      </c>
      <c r="DI79">
        <f t="shared" si="22"/>
        <v>0</v>
      </c>
      <c r="DJ79">
        <f>DG79</f>
        <v>27.17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ROW(Source!A96)</f>
        <v>96</v>
      </c>
      <c r="B80">
        <v>72842452</v>
      </c>
      <c r="C80">
        <v>72843219</v>
      </c>
      <c r="D80">
        <v>31110605</v>
      </c>
      <c r="E80">
        <v>1</v>
      </c>
      <c r="F80">
        <v>1</v>
      </c>
      <c r="G80">
        <v>30570983</v>
      </c>
      <c r="H80">
        <v>3</v>
      </c>
      <c r="I80" t="s">
        <v>272</v>
      </c>
      <c r="J80" t="s">
        <v>273</v>
      </c>
      <c r="K80" t="s">
        <v>274</v>
      </c>
      <c r="L80">
        <v>1339</v>
      </c>
      <c r="N80">
        <v>1007</v>
      </c>
      <c r="O80" t="s">
        <v>275</v>
      </c>
      <c r="P80" t="s">
        <v>275</v>
      </c>
      <c r="Q80">
        <v>1</v>
      </c>
      <c r="W80">
        <v>0</v>
      </c>
      <c r="X80">
        <v>1942501623</v>
      </c>
      <c r="Y80">
        <f>AT80</f>
        <v>0.13300000000000001</v>
      </c>
      <c r="AA80">
        <v>49.84</v>
      </c>
      <c r="AB80">
        <v>0</v>
      </c>
      <c r="AC80">
        <v>0</v>
      </c>
      <c r="AD80">
        <v>0</v>
      </c>
      <c r="AE80">
        <v>7.07</v>
      </c>
      <c r="AF80">
        <v>0</v>
      </c>
      <c r="AG80">
        <v>0</v>
      </c>
      <c r="AH80">
        <v>0</v>
      </c>
      <c r="AI80">
        <v>7.05</v>
      </c>
      <c r="AJ80">
        <v>1</v>
      </c>
      <c r="AK80">
        <v>1</v>
      </c>
      <c r="AL80">
        <v>1</v>
      </c>
      <c r="AM80">
        <v>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0.13300000000000001</v>
      </c>
      <c r="AU80" t="s">
        <v>3</v>
      </c>
      <c r="AV80">
        <v>0</v>
      </c>
      <c r="AW80">
        <v>2</v>
      </c>
      <c r="AX80">
        <v>72843235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ROUND(Y80*Source!I96,9)</f>
        <v>1.9949999999999999E-2</v>
      </c>
      <c r="CY80">
        <f>AA80</f>
        <v>49.84</v>
      </c>
      <c r="CZ80">
        <f>AE80</f>
        <v>7.07</v>
      </c>
      <c r="DA80">
        <f>AI80</f>
        <v>7.05</v>
      </c>
      <c r="DB80">
        <f>ROUND(ROUND(AT80*CZ80,2),6)</f>
        <v>0.94</v>
      </c>
      <c r="DC80">
        <f>ROUND(ROUND(AT80*AG80,2),6)</f>
        <v>0</v>
      </c>
      <c r="DD80" t="s">
        <v>3</v>
      </c>
      <c r="DE80" t="s">
        <v>3</v>
      </c>
      <c r="DF80">
        <f>ROUND(ROUND(AE80*AI80,2)*CX80,2)</f>
        <v>0.99</v>
      </c>
      <c r="DG80">
        <f t="shared" ref="DG80:DG94" si="23">ROUND(ROUND(AF80,2)*CX80,2)</f>
        <v>0</v>
      </c>
      <c r="DH80">
        <f t="shared" ref="DH80:DH94" si="24">ROUND(ROUND(AG80,2)*CX80,2)</f>
        <v>0</v>
      </c>
      <c r="DI80">
        <f t="shared" si="22"/>
        <v>0</v>
      </c>
      <c r="DJ80">
        <f>DF80</f>
        <v>0.99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ROW(Source!A96)</f>
        <v>96</v>
      </c>
      <c r="B81">
        <v>72842452</v>
      </c>
      <c r="C81">
        <v>72843219</v>
      </c>
      <c r="D81">
        <v>66317149</v>
      </c>
      <c r="E81">
        <v>1</v>
      </c>
      <c r="F81">
        <v>1</v>
      </c>
      <c r="G81">
        <v>30570983</v>
      </c>
      <c r="H81">
        <v>3</v>
      </c>
      <c r="I81" t="s">
        <v>171</v>
      </c>
      <c r="J81" t="s">
        <v>173</v>
      </c>
      <c r="K81" t="s">
        <v>172</v>
      </c>
      <c r="L81">
        <v>1327</v>
      </c>
      <c r="N81">
        <v>1005</v>
      </c>
      <c r="O81" t="s">
        <v>59</v>
      </c>
      <c r="P81" t="s">
        <v>59</v>
      </c>
      <c r="Q81">
        <v>1</v>
      </c>
      <c r="W81">
        <v>0</v>
      </c>
      <c r="X81">
        <v>-1307507892</v>
      </c>
      <c r="Y81">
        <f>AT81</f>
        <v>102</v>
      </c>
      <c r="AA81">
        <v>777.57</v>
      </c>
      <c r="AB81">
        <v>0</v>
      </c>
      <c r="AC81">
        <v>0</v>
      </c>
      <c r="AD81">
        <v>0</v>
      </c>
      <c r="AE81">
        <v>92.02</v>
      </c>
      <c r="AF81">
        <v>0</v>
      </c>
      <c r="AG81">
        <v>0</v>
      </c>
      <c r="AH81">
        <v>0</v>
      </c>
      <c r="AI81">
        <v>8.4499999999999993</v>
      </c>
      <c r="AJ81">
        <v>1</v>
      </c>
      <c r="AK81">
        <v>1</v>
      </c>
      <c r="AL81">
        <v>1</v>
      </c>
      <c r="AM81">
        <v>0</v>
      </c>
      <c r="AN81">
        <v>0</v>
      </c>
      <c r="AO81">
        <v>0</v>
      </c>
      <c r="AP81">
        <v>1</v>
      </c>
      <c r="AQ81">
        <v>0</v>
      </c>
      <c r="AR81">
        <v>0</v>
      </c>
      <c r="AS81" t="s">
        <v>3</v>
      </c>
      <c r="AT81">
        <v>102</v>
      </c>
      <c r="AU81" t="s">
        <v>3</v>
      </c>
      <c r="AV81">
        <v>0</v>
      </c>
      <c r="AW81">
        <v>1</v>
      </c>
      <c r="AX81">
        <v>-1</v>
      </c>
      <c r="AY81">
        <v>0</v>
      </c>
      <c r="AZ81">
        <v>0</v>
      </c>
      <c r="BA81" t="s">
        <v>3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ROUND(Y81*Source!I96,9)</f>
        <v>15.3</v>
      </c>
      <c r="CY81">
        <f>AA81</f>
        <v>777.57</v>
      </c>
      <c r="CZ81">
        <f>AE81</f>
        <v>92.02</v>
      </c>
      <c r="DA81">
        <f>AI81</f>
        <v>8.4499999999999993</v>
      </c>
      <c r="DB81">
        <f>ROUND(ROUND(AT81*CZ81,2),6)</f>
        <v>9386.0400000000009</v>
      </c>
      <c r="DC81">
        <f>ROUND(ROUND(AT81*AG81,2),6)</f>
        <v>0</v>
      </c>
      <c r="DD81" t="s">
        <v>3</v>
      </c>
      <c r="DE81" t="s">
        <v>3</v>
      </c>
      <c r="DF81">
        <f>ROUND(ROUND(AE81*AI81,2)*CX81,2)</f>
        <v>11896.82</v>
      </c>
      <c r="DG81">
        <f t="shared" si="23"/>
        <v>0</v>
      </c>
      <c r="DH81">
        <f t="shared" si="24"/>
        <v>0</v>
      </c>
      <c r="DI81">
        <f t="shared" si="22"/>
        <v>0</v>
      </c>
      <c r="DJ81">
        <f>DF81</f>
        <v>11896.82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ROW(Source!A96)</f>
        <v>96</v>
      </c>
      <c r="B82">
        <v>72842452</v>
      </c>
      <c r="C82">
        <v>72843219</v>
      </c>
      <c r="D82">
        <v>44935808</v>
      </c>
      <c r="E82">
        <v>1</v>
      </c>
      <c r="F82">
        <v>1</v>
      </c>
      <c r="G82">
        <v>30570983</v>
      </c>
      <c r="H82">
        <v>3</v>
      </c>
      <c r="I82" t="s">
        <v>285</v>
      </c>
      <c r="J82" t="s">
        <v>286</v>
      </c>
      <c r="K82" t="s">
        <v>287</v>
      </c>
      <c r="L82">
        <v>1348</v>
      </c>
      <c r="N82">
        <v>1009</v>
      </c>
      <c r="O82" t="s">
        <v>38</v>
      </c>
      <c r="P82" t="s">
        <v>38</v>
      </c>
      <c r="Q82">
        <v>1000</v>
      </c>
      <c r="W82">
        <v>0</v>
      </c>
      <c r="X82">
        <v>-2103289802</v>
      </c>
      <c r="Y82">
        <f>AT82</f>
        <v>0.01</v>
      </c>
      <c r="AA82">
        <v>276040.42</v>
      </c>
      <c r="AB82">
        <v>0</v>
      </c>
      <c r="AC82">
        <v>0</v>
      </c>
      <c r="AD82">
        <v>0</v>
      </c>
      <c r="AE82">
        <v>69883.649999999994</v>
      </c>
      <c r="AF82">
        <v>0</v>
      </c>
      <c r="AG82">
        <v>0</v>
      </c>
      <c r="AH82">
        <v>0</v>
      </c>
      <c r="AI82">
        <v>3.95</v>
      </c>
      <c r="AJ82">
        <v>1</v>
      </c>
      <c r="AK82">
        <v>1</v>
      </c>
      <c r="AL82">
        <v>1</v>
      </c>
      <c r="AM82">
        <v>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0.01</v>
      </c>
      <c r="AU82" t="s">
        <v>3</v>
      </c>
      <c r="AV82">
        <v>0</v>
      </c>
      <c r="AW82">
        <v>2</v>
      </c>
      <c r="AX82">
        <v>72843236</v>
      </c>
      <c r="AY82">
        <v>1</v>
      </c>
      <c r="AZ82">
        <v>0</v>
      </c>
      <c r="BA82">
        <v>81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ROUND(Y82*Source!I96,9)</f>
        <v>1.5E-3</v>
      </c>
      <c r="CY82">
        <f>AA82</f>
        <v>276040.42</v>
      </c>
      <c r="CZ82">
        <f>AE82</f>
        <v>69883.649999999994</v>
      </c>
      <c r="DA82">
        <f>AI82</f>
        <v>3.95</v>
      </c>
      <c r="DB82">
        <f>ROUND(ROUND(AT82*CZ82,2),6)</f>
        <v>698.84</v>
      </c>
      <c r="DC82">
        <f>ROUND(ROUND(AT82*AG82,2),6)</f>
        <v>0</v>
      </c>
      <c r="DD82" t="s">
        <v>3</v>
      </c>
      <c r="DE82" t="s">
        <v>3</v>
      </c>
      <c r="DF82">
        <f>ROUND(ROUND(AE82*AI82,2)*CX82,2)</f>
        <v>414.06</v>
      </c>
      <c r="DG82">
        <f t="shared" si="23"/>
        <v>0</v>
      </c>
      <c r="DH82">
        <f t="shared" si="24"/>
        <v>0</v>
      </c>
      <c r="DI82">
        <f t="shared" si="22"/>
        <v>0</v>
      </c>
      <c r="DJ82">
        <f>DF82</f>
        <v>414.06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ROW(Source!A96)</f>
        <v>96</v>
      </c>
      <c r="B83">
        <v>72842452</v>
      </c>
      <c r="C83">
        <v>72843219</v>
      </c>
      <c r="D83">
        <v>66317377</v>
      </c>
      <c r="E83">
        <v>1</v>
      </c>
      <c r="F83">
        <v>1</v>
      </c>
      <c r="G83">
        <v>30570983</v>
      </c>
      <c r="H83">
        <v>3</v>
      </c>
      <c r="I83" t="s">
        <v>163</v>
      </c>
      <c r="J83" t="s">
        <v>165</v>
      </c>
      <c r="K83" t="s">
        <v>164</v>
      </c>
      <c r="L83">
        <v>1348</v>
      </c>
      <c r="N83">
        <v>1009</v>
      </c>
      <c r="O83" t="s">
        <v>38</v>
      </c>
      <c r="P83" t="s">
        <v>38</v>
      </c>
      <c r="Q83">
        <v>1000</v>
      </c>
      <c r="W83">
        <v>0</v>
      </c>
      <c r="X83">
        <v>-761434267</v>
      </c>
      <c r="Y83">
        <f>AT83</f>
        <v>0.04</v>
      </c>
      <c r="AA83">
        <v>91391.32</v>
      </c>
      <c r="AB83">
        <v>0</v>
      </c>
      <c r="AC83">
        <v>0</v>
      </c>
      <c r="AD83">
        <v>0</v>
      </c>
      <c r="AE83">
        <v>27362.67</v>
      </c>
      <c r="AF83">
        <v>0</v>
      </c>
      <c r="AG83">
        <v>0</v>
      </c>
      <c r="AH83">
        <v>0</v>
      </c>
      <c r="AI83">
        <v>3.34</v>
      </c>
      <c r="AJ83">
        <v>1</v>
      </c>
      <c r="AK83">
        <v>1</v>
      </c>
      <c r="AL83">
        <v>1</v>
      </c>
      <c r="AM83">
        <v>0</v>
      </c>
      <c r="AN83">
        <v>0</v>
      </c>
      <c r="AO83">
        <v>0</v>
      </c>
      <c r="AP83">
        <v>1</v>
      </c>
      <c r="AQ83">
        <v>0</v>
      </c>
      <c r="AR83">
        <v>0</v>
      </c>
      <c r="AS83" t="s">
        <v>3</v>
      </c>
      <c r="AT83">
        <v>0.04</v>
      </c>
      <c r="AU83" t="s">
        <v>3</v>
      </c>
      <c r="AV83">
        <v>0</v>
      </c>
      <c r="AW83">
        <v>1</v>
      </c>
      <c r="AX83">
        <v>-1</v>
      </c>
      <c r="AY83">
        <v>0</v>
      </c>
      <c r="AZ83">
        <v>0</v>
      </c>
      <c r="BA83" t="s">
        <v>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ROUND(Y83*Source!I96,9)</f>
        <v>6.0000000000000001E-3</v>
      </c>
      <c r="CY83">
        <f>AA83</f>
        <v>91391.32</v>
      </c>
      <c r="CZ83">
        <f>AE83</f>
        <v>27362.67</v>
      </c>
      <c r="DA83">
        <f>AI83</f>
        <v>3.34</v>
      </c>
      <c r="DB83">
        <f>ROUND(ROUND(AT83*CZ83,2),6)</f>
        <v>1094.51</v>
      </c>
      <c r="DC83">
        <f>ROUND(ROUND(AT83*AG83,2),6)</f>
        <v>0</v>
      </c>
      <c r="DD83" t="s">
        <v>3</v>
      </c>
      <c r="DE83" t="s">
        <v>3</v>
      </c>
      <c r="DF83">
        <f>ROUND(ROUND(AE83*AI83,2)*CX83,2)</f>
        <v>548.35</v>
      </c>
      <c r="DG83">
        <f t="shared" si="23"/>
        <v>0</v>
      </c>
      <c r="DH83">
        <f t="shared" si="24"/>
        <v>0</v>
      </c>
      <c r="DI83">
        <f t="shared" si="22"/>
        <v>0</v>
      </c>
      <c r="DJ83">
        <f>DF83</f>
        <v>548.35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ROW(Source!A96)</f>
        <v>96</v>
      </c>
      <c r="B84">
        <v>72842452</v>
      </c>
      <c r="C84">
        <v>72843219</v>
      </c>
      <c r="D84">
        <v>66317392</v>
      </c>
      <c r="E84">
        <v>1</v>
      </c>
      <c r="F84">
        <v>1</v>
      </c>
      <c r="G84">
        <v>30570983</v>
      </c>
      <c r="H84">
        <v>3</v>
      </c>
      <c r="I84" t="s">
        <v>167</v>
      </c>
      <c r="J84" t="s">
        <v>169</v>
      </c>
      <c r="K84" t="s">
        <v>168</v>
      </c>
      <c r="L84">
        <v>1348</v>
      </c>
      <c r="N84">
        <v>1009</v>
      </c>
      <c r="O84" t="s">
        <v>38</v>
      </c>
      <c r="P84" t="s">
        <v>38</v>
      </c>
      <c r="Q84">
        <v>1000</v>
      </c>
      <c r="W84">
        <v>0</v>
      </c>
      <c r="X84">
        <v>1859710884</v>
      </c>
      <c r="Y84">
        <f>AT84</f>
        <v>0.47</v>
      </c>
      <c r="AA84">
        <v>12550.35</v>
      </c>
      <c r="AB84">
        <v>0</v>
      </c>
      <c r="AC84">
        <v>0</v>
      </c>
      <c r="AD84">
        <v>0</v>
      </c>
      <c r="AE84">
        <v>3971.63</v>
      </c>
      <c r="AF84">
        <v>0</v>
      </c>
      <c r="AG84">
        <v>0</v>
      </c>
      <c r="AH84">
        <v>0</v>
      </c>
      <c r="AI84">
        <v>3.16</v>
      </c>
      <c r="AJ84">
        <v>1</v>
      </c>
      <c r="AK84">
        <v>1</v>
      </c>
      <c r="AL84">
        <v>1</v>
      </c>
      <c r="AM84">
        <v>0</v>
      </c>
      <c r="AN84">
        <v>0</v>
      </c>
      <c r="AO84">
        <v>0</v>
      </c>
      <c r="AP84">
        <v>1</v>
      </c>
      <c r="AQ84">
        <v>0</v>
      </c>
      <c r="AR84">
        <v>0</v>
      </c>
      <c r="AS84" t="s">
        <v>3</v>
      </c>
      <c r="AT84">
        <v>0.47</v>
      </c>
      <c r="AU84" t="s">
        <v>3</v>
      </c>
      <c r="AV84">
        <v>0</v>
      </c>
      <c r="AW84">
        <v>1</v>
      </c>
      <c r="AX84">
        <v>-1</v>
      </c>
      <c r="AY84">
        <v>0</v>
      </c>
      <c r="AZ84">
        <v>0</v>
      </c>
      <c r="BA84" t="s">
        <v>3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ROUND(Y84*Source!I96,9)</f>
        <v>7.0499999999999993E-2</v>
      </c>
      <c r="CY84">
        <f>AA84</f>
        <v>12550.35</v>
      </c>
      <c r="CZ84">
        <f>AE84</f>
        <v>3971.63</v>
      </c>
      <c r="DA84">
        <f>AI84</f>
        <v>3.16</v>
      </c>
      <c r="DB84">
        <f>ROUND(ROUND(AT84*CZ84,2),6)</f>
        <v>1866.67</v>
      </c>
      <c r="DC84">
        <f>ROUND(ROUND(AT84*AG84,2),6)</f>
        <v>0</v>
      </c>
      <c r="DD84" t="s">
        <v>3</v>
      </c>
      <c r="DE84" t="s">
        <v>3</v>
      </c>
      <c r="DF84">
        <f>ROUND(ROUND(AE84*AI84,2)*CX84,2)</f>
        <v>884.8</v>
      </c>
      <c r="DG84">
        <f t="shared" si="23"/>
        <v>0</v>
      </c>
      <c r="DH84">
        <f t="shared" si="24"/>
        <v>0</v>
      </c>
      <c r="DI84">
        <f t="shared" si="22"/>
        <v>0</v>
      </c>
      <c r="DJ84">
        <f>DF84</f>
        <v>884.8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ROW(Source!A103)</f>
        <v>103</v>
      </c>
      <c r="B85">
        <v>72842451</v>
      </c>
      <c r="C85">
        <v>72843243</v>
      </c>
      <c r="D85">
        <v>44573642</v>
      </c>
      <c r="E85">
        <v>30570983</v>
      </c>
      <c r="F85">
        <v>1</v>
      </c>
      <c r="G85">
        <v>30570983</v>
      </c>
      <c r="H85">
        <v>1</v>
      </c>
      <c r="I85" t="s">
        <v>242</v>
      </c>
      <c r="J85" t="s">
        <v>3</v>
      </c>
      <c r="K85" t="s">
        <v>243</v>
      </c>
      <c r="L85">
        <v>1191</v>
      </c>
      <c r="N85">
        <v>1013</v>
      </c>
      <c r="O85" t="s">
        <v>244</v>
      </c>
      <c r="P85" t="s">
        <v>244</v>
      </c>
      <c r="Q85">
        <v>1</v>
      </c>
      <c r="W85">
        <v>0</v>
      </c>
      <c r="X85">
        <v>476480486</v>
      </c>
      <c r="Y85">
        <f>(AT85*1.15)</f>
        <v>37.972999999999999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33.020000000000003</v>
      </c>
      <c r="AU85" t="s">
        <v>16</v>
      </c>
      <c r="AV85">
        <v>1</v>
      </c>
      <c r="AW85">
        <v>2</v>
      </c>
      <c r="AX85">
        <v>72843253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U85">
        <f>ROUND(AT85*Source!I103*AH85*AL85,2)</f>
        <v>0</v>
      </c>
      <c r="CV85">
        <f>ROUND(Y85*Source!I103,9)</f>
        <v>51.263550000000002</v>
      </c>
      <c r="CW85">
        <v>0</v>
      </c>
      <c r="CX85">
        <f>ROUND(Y85*Source!I103,9)</f>
        <v>51.263550000000002</v>
      </c>
      <c r="CY85">
        <f>AD85</f>
        <v>0</v>
      </c>
      <c r="CZ85">
        <f>AH85</f>
        <v>0</v>
      </c>
      <c r="DA85">
        <f>AL85</f>
        <v>1</v>
      </c>
      <c r="DB85">
        <f>ROUND((ROUND(AT85*CZ85,2)*1.15),6)</f>
        <v>0</v>
      </c>
      <c r="DC85">
        <f>ROUND((ROUND(AT85*AG85,2)*1.15),6)</f>
        <v>0</v>
      </c>
      <c r="DD85" t="s">
        <v>3</v>
      </c>
      <c r="DE85" t="s">
        <v>3</v>
      </c>
      <c r="DF85">
        <f t="shared" ref="DF85:DF98" si="25">ROUND(ROUND(AE85,2)*CX85,2)</f>
        <v>0</v>
      </c>
      <c r="DG85">
        <f t="shared" si="23"/>
        <v>0</v>
      </c>
      <c r="DH85">
        <f t="shared" si="24"/>
        <v>0</v>
      </c>
      <c r="DI85">
        <f t="shared" si="22"/>
        <v>0</v>
      </c>
      <c r="DJ85">
        <f>DI85</f>
        <v>0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ROW(Source!A103)</f>
        <v>103</v>
      </c>
      <c r="B86">
        <v>72842451</v>
      </c>
      <c r="C86">
        <v>72843243</v>
      </c>
      <c r="D86">
        <v>65153076</v>
      </c>
      <c r="E86">
        <v>1</v>
      </c>
      <c r="F86">
        <v>1</v>
      </c>
      <c r="G86">
        <v>30570983</v>
      </c>
      <c r="H86">
        <v>2</v>
      </c>
      <c r="I86" t="s">
        <v>288</v>
      </c>
      <c r="J86" t="s">
        <v>289</v>
      </c>
      <c r="K86" t="s">
        <v>290</v>
      </c>
      <c r="L86">
        <v>1368</v>
      </c>
      <c r="N86">
        <v>1011</v>
      </c>
      <c r="O86" t="s">
        <v>248</v>
      </c>
      <c r="P86" t="s">
        <v>248</v>
      </c>
      <c r="Q86">
        <v>1</v>
      </c>
      <c r="W86">
        <v>0</v>
      </c>
      <c r="X86">
        <v>-1738925214</v>
      </c>
      <c r="Y86">
        <f>(AT86*1.25)</f>
        <v>3</v>
      </c>
      <c r="AA86">
        <v>0</v>
      </c>
      <c r="AB86">
        <v>4.6900000000000004</v>
      </c>
      <c r="AC86">
        <v>0</v>
      </c>
      <c r="AD86">
        <v>0</v>
      </c>
      <c r="AE86">
        <v>0</v>
      </c>
      <c r="AF86">
        <v>4.6900000000000004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2.4</v>
      </c>
      <c r="AU86" t="s">
        <v>15</v>
      </c>
      <c r="AV86">
        <v>0</v>
      </c>
      <c r="AW86">
        <v>2</v>
      </c>
      <c r="AX86">
        <v>72843254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f>ROUND(Y86*Source!I103*DO86,9)</f>
        <v>0</v>
      </c>
      <c r="CX86">
        <f>ROUND(Y86*Source!I103,9)</f>
        <v>4.05</v>
      </c>
      <c r="CY86">
        <f>AB86</f>
        <v>4.6900000000000004</v>
      </c>
      <c r="CZ86">
        <f>AF86</f>
        <v>4.6900000000000004</v>
      </c>
      <c r="DA86">
        <f>AJ86</f>
        <v>1</v>
      </c>
      <c r="DB86">
        <f>ROUND((ROUND(AT86*CZ86,2)*1.25),6)</f>
        <v>14.074999999999999</v>
      </c>
      <c r="DC86">
        <f>ROUND((ROUND(AT86*AG86,2)*1.25),6)</f>
        <v>0</v>
      </c>
      <c r="DD86" t="s">
        <v>3</v>
      </c>
      <c r="DE86" t="s">
        <v>3</v>
      </c>
      <c r="DF86">
        <f t="shared" si="25"/>
        <v>0</v>
      </c>
      <c r="DG86">
        <f t="shared" si="23"/>
        <v>18.989999999999998</v>
      </c>
      <c r="DH86">
        <f t="shared" si="24"/>
        <v>0</v>
      </c>
      <c r="DI86">
        <f t="shared" si="22"/>
        <v>0</v>
      </c>
      <c r="DJ86">
        <f>DG86</f>
        <v>18.989999999999998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ROW(Source!A103)</f>
        <v>103</v>
      </c>
      <c r="B87">
        <v>72842451</v>
      </c>
      <c r="C87">
        <v>72843243</v>
      </c>
      <c r="D87">
        <v>65153288</v>
      </c>
      <c r="E87">
        <v>1</v>
      </c>
      <c r="F87">
        <v>1</v>
      </c>
      <c r="G87">
        <v>30570983</v>
      </c>
      <c r="H87">
        <v>2</v>
      </c>
      <c r="I87" t="s">
        <v>245</v>
      </c>
      <c r="J87" t="s">
        <v>246</v>
      </c>
      <c r="K87" t="s">
        <v>247</v>
      </c>
      <c r="L87">
        <v>1368</v>
      </c>
      <c r="N87">
        <v>1011</v>
      </c>
      <c r="O87" t="s">
        <v>248</v>
      </c>
      <c r="P87" t="s">
        <v>248</v>
      </c>
      <c r="Q87">
        <v>1</v>
      </c>
      <c r="W87">
        <v>0</v>
      </c>
      <c r="X87">
        <v>-7781208</v>
      </c>
      <c r="Y87">
        <f>(AT87*1.25)</f>
        <v>0.58749999999999991</v>
      </c>
      <c r="AA87">
        <v>0</v>
      </c>
      <c r="AB87">
        <v>83.1</v>
      </c>
      <c r="AC87">
        <v>12.62</v>
      </c>
      <c r="AD87">
        <v>0</v>
      </c>
      <c r="AE87">
        <v>0</v>
      </c>
      <c r="AF87">
        <v>83.1</v>
      </c>
      <c r="AG87">
        <v>12.62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0.47</v>
      </c>
      <c r="AU87" t="s">
        <v>15</v>
      </c>
      <c r="AV87">
        <v>0</v>
      </c>
      <c r="AW87">
        <v>2</v>
      </c>
      <c r="AX87">
        <v>72843255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f>ROUND(Y87*Source!I103*DO87,9)</f>
        <v>0</v>
      </c>
      <c r="CX87">
        <f>ROUND(Y87*Source!I103,9)</f>
        <v>0.79312499999999997</v>
      </c>
      <c r="CY87">
        <f>AB87</f>
        <v>83.1</v>
      </c>
      <c r="CZ87">
        <f>AF87</f>
        <v>83.1</v>
      </c>
      <c r="DA87">
        <f>AJ87</f>
        <v>1</v>
      </c>
      <c r="DB87">
        <f>ROUND((ROUND(AT87*CZ87,2)*1.25),6)</f>
        <v>48.825000000000003</v>
      </c>
      <c r="DC87">
        <f>ROUND((ROUND(AT87*AG87,2)*1.25),6)</f>
        <v>7.4124999999999996</v>
      </c>
      <c r="DD87" t="s">
        <v>3</v>
      </c>
      <c r="DE87" t="s">
        <v>3</v>
      </c>
      <c r="DF87">
        <f t="shared" si="25"/>
        <v>0</v>
      </c>
      <c r="DG87">
        <f t="shared" si="23"/>
        <v>65.91</v>
      </c>
      <c r="DH87">
        <f t="shared" si="24"/>
        <v>10.01</v>
      </c>
      <c r="DI87">
        <f t="shared" si="22"/>
        <v>0</v>
      </c>
      <c r="DJ87">
        <f>DG87</f>
        <v>65.91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ROW(Source!A103)</f>
        <v>103</v>
      </c>
      <c r="B88">
        <v>72842451</v>
      </c>
      <c r="C88">
        <v>72843243</v>
      </c>
      <c r="D88">
        <v>65153399</v>
      </c>
      <c r="E88">
        <v>1</v>
      </c>
      <c r="F88">
        <v>1</v>
      </c>
      <c r="G88">
        <v>30570983</v>
      </c>
      <c r="H88">
        <v>2</v>
      </c>
      <c r="I88" t="s">
        <v>291</v>
      </c>
      <c r="J88" t="s">
        <v>292</v>
      </c>
      <c r="K88" t="s">
        <v>293</v>
      </c>
      <c r="L88">
        <v>1368</v>
      </c>
      <c r="N88">
        <v>1011</v>
      </c>
      <c r="O88" t="s">
        <v>248</v>
      </c>
      <c r="P88" t="s">
        <v>248</v>
      </c>
      <c r="Q88">
        <v>1</v>
      </c>
      <c r="W88">
        <v>0</v>
      </c>
      <c r="X88">
        <v>1418724707</v>
      </c>
      <c r="Y88">
        <f>(AT88*1.25)</f>
        <v>4.1499999999999995</v>
      </c>
      <c r="AA88">
        <v>0</v>
      </c>
      <c r="AB88">
        <v>1.1100000000000001</v>
      </c>
      <c r="AC88">
        <v>0</v>
      </c>
      <c r="AD88">
        <v>0</v>
      </c>
      <c r="AE88">
        <v>0</v>
      </c>
      <c r="AF88">
        <v>1.1100000000000001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3.32</v>
      </c>
      <c r="AU88" t="s">
        <v>15</v>
      </c>
      <c r="AV88">
        <v>0</v>
      </c>
      <c r="AW88">
        <v>2</v>
      </c>
      <c r="AX88">
        <v>72843256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f>ROUND(Y88*Source!I103*DO88,9)</f>
        <v>0</v>
      </c>
      <c r="CX88">
        <f>ROUND(Y88*Source!I103,9)</f>
        <v>5.6025</v>
      </c>
      <c r="CY88">
        <f>AB88</f>
        <v>1.1100000000000001</v>
      </c>
      <c r="CZ88">
        <f>AF88</f>
        <v>1.1100000000000001</v>
      </c>
      <c r="DA88">
        <f>AJ88</f>
        <v>1</v>
      </c>
      <c r="DB88">
        <f>ROUND((ROUND(AT88*CZ88,2)*1.25),6)</f>
        <v>4.6124999999999998</v>
      </c>
      <c r="DC88">
        <f>ROUND((ROUND(AT88*AG88,2)*1.25),6)</f>
        <v>0</v>
      </c>
      <c r="DD88" t="s">
        <v>3</v>
      </c>
      <c r="DE88" t="s">
        <v>3</v>
      </c>
      <c r="DF88">
        <f t="shared" si="25"/>
        <v>0</v>
      </c>
      <c r="DG88">
        <f t="shared" si="23"/>
        <v>6.22</v>
      </c>
      <c r="DH88">
        <f t="shared" si="24"/>
        <v>0</v>
      </c>
      <c r="DI88">
        <f t="shared" si="22"/>
        <v>0</v>
      </c>
      <c r="DJ88">
        <f>DG88</f>
        <v>6.22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ROW(Source!A103)</f>
        <v>103</v>
      </c>
      <c r="B89">
        <v>72842451</v>
      </c>
      <c r="C89">
        <v>72843243</v>
      </c>
      <c r="D89">
        <v>65152701</v>
      </c>
      <c r="E89">
        <v>1</v>
      </c>
      <c r="F89">
        <v>1</v>
      </c>
      <c r="G89">
        <v>30570983</v>
      </c>
      <c r="H89">
        <v>2</v>
      </c>
      <c r="I89" t="s">
        <v>294</v>
      </c>
      <c r="J89" t="s">
        <v>295</v>
      </c>
      <c r="K89" t="s">
        <v>296</v>
      </c>
      <c r="L89">
        <v>1368</v>
      </c>
      <c r="N89">
        <v>1011</v>
      </c>
      <c r="O89" t="s">
        <v>248</v>
      </c>
      <c r="P89" t="s">
        <v>248</v>
      </c>
      <c r="Q89">
        <v>1</v>
      </c>
      <c r="W89">
        <v>0</v>
      </c>
      <c r="X89">
        <v>-1742332592</v>
      </c>
      <c r="Y89">
        <f>(AT89*1.25)</f>
        <v>2.5000000000000001E-2</v>
      </c>
      <c r="AA89">
        <v>0</v>
      </c>
      <c r="AB89">
        <v>53.9</v>
      </c>
      <c r="AC89">
        <v>12.62</v>
      </c>
      <c r="AD89">
        <v>0</v>
      </c>
      <c r="AE89">
        <v>0</v>
      </c>
      <c r="AF89">
        <v>53.9</v>
      </c>
      <c r="AG89">
        <v>12.62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0.02</v>
      </c>
      <c r="AU89" t="s">
        <v>15</v>
      </c>
      <c r="AV89">
        <v>0</v>
      </c>
      <c r="AW89">
        <v>2</v>
      </c>
      <c r="AX89">
        <v>72843257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f>ROUND(Y89*Source!I103*DO89,9)</f>
        <v>0</v>
      </c>
      <c r="CX89">
        <f>ROUND(Y89*Source!I103,9)</f>
        <v>3.3750000000000002E-2</v>
      </c>
      <c r="CY89">
        <f>AB89</f>
        <v>53.9</v>
      </c>
      <c r="CZ89">
        <f>AF89</f>
        <v>53.9</v>
      </c>
      <c r="DA89">
        <f>AJ89</f>
        <v>1</v>
      </c>
      <c r="DB89">
        <f>ROUND((ROUND(AT89*CZ89,2)*1.25),6)</f>
        <v>1.35</v>
      </c>
      <c r="DC89">
        <f>ROUND((ROUND(AT89*AG89,2)*1.25),6)</f>
        <v>0.3125</v>
      </c>
      <c r="DD89" t="s">
        <v>3</v>
      </c>
      <c r="DE89" t="s">
        <v>3</v>
      </c>
      <c r="DF89">
        <f t="shared" si="25"/>
        <v>0</v>
      </c>
      <c r="DG89">
        <f t="shared" si="23"/>
        <v>1.82</v>
      </c>
      <c r="DH89">
        <f t="shared" si="24"/>
        <v>0.43</v>
      </c>
      <c r="DI89">
        <f t="shared" si="22"/>
        <v>0</v>
      </c>
      <c r="DJ89">
        <f>DG89</f>
        <v>1.82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ROW(Source!A103)</f>
        <v>103</v>
      </c>
      <c r="B90">
        <v>72842451</v>
      </c>
      <c r="C90">
        <v>72843243</v>
      </c>
      <c r="D90">
        <v>31110605</v>
      </c>
      <c r="E90">
        <v>1</v>
      </c>
      <c r="F90">
        <v>1</v>
      </c>
      <c r="G90">
        <v>30570983</v>
      </c>
      <c r="H90">
        <v>3</v>
      </c>
      <c r="I90" t="s">
        <v>272</v>
      </c>
      <c r="J90" t="s">
        <v>273</v>
      </c>
      <c r="K90" t="s">
        <v>274</v>
      </c>
      <c r="L90">
        <v>1339</v>
      </c>
      <c r="N90">
        <v>1007</v>
      </c>
      <c r="O90" t="s">
        <v>275</v>
      </c>
      <c r="P90" t="s">
        <v>275</v>
      </c>
      <c r="Q90">
        <v>1</v>
      </c>
      <c r="W90">
        <v>0</v>
      </c>
      <c r="X90">
        <v>1942501623</v>
      </c>
      <c r="Y90">
        <f>AT90</f>
        <v>0.30199999999999999</v>
      </c>
      <c r="AA90">
        <v>7.07</v>
      </c>
      <c r="AB90">
        <v>0</v>
      </c>
      <c r="AC90">
        <v>0</v>
      </c>
      <c r="AD90">
        <v>0</v>
      </c>
      <c r="AE90">
        <v>7.07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0.30199999999999999</v>
      </c>
      <c r="AU90" t="s">
        <v>3</v>
      </c>
      <c r="AV90">
        <v>0</v>
      </c>
      <c r="AW90">
        <v>2</v>
      </c>
      <c r="AX90">
        <v>72843258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ROUND(Y90*Source!I103,9)</f>
        <v>0.40770000000000001</v>
      </c>
      <c r="CY90">
        <f>AA90</f>
        <v>7.07</v>
      </c>
      <c r="CZ90">
        <f>AE90</f>
        <v>7.07</v>
      </c>
      <c r="DA90">
        <f>AI90</f>
        <v>1</v>
      </c>
      <c r="DB90">
        <f>ROUND(ROUND(AT90*CZ90,2),6)</f>
        <v>2.14</v>
      </c>
      <c r="DC90">
        <f>ROUND(ROUND(AT90*AG90,2),6)</f>
        <v>0</v>
      </c>
      <c r="DD90" t="s">
        <v>3</v>
      </c>
      <c r="DE90" t="s">
        <v>3</v>
      </c>
      <c r="DF90">
        <f t="shared" si="25"/>
        <v>2.88</v>
      </c>
      <c r="DG90">
        <f t="shared" si="23"/>
        <v>0</v>
      </c>
      <c r="DH90">
        <f t="shared" si="24"/>
        <v>0</v>
      </c>
      <c r="DI90">
        <f t="shared" si="22"/>
        <v>0</v>
      </c>
      <c r="DJ90">
        <f>DF90</f>
        <v>2.88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ROW(Source!A103)</f>
        <v>103</v>
      </c>
      <c r="B91">
        <v>72842451</v>
      </c>
      <c r="C91">
        <v>72843243</v>
      </c>
      <c r="D91">
        <v>31112729</v>
      </c>
      <c r="E91">
        <v>1</v>
      </c>
      <c r="F91">
        <v>1</v>
      </c>
      <c r="G91">
        <v>30570983</v>
      </c>
      <c r="H91">
        <v>3</v>
      </c>
      <c r="I91" t="s">
        <v>297</v>
      </c>
      <c r="J91" t="s">
        <v>298</v>
      </c>
      <c r="K91" t="s">
        <v>299</v>
      </c>
      <c r="L91">
        <v>1327</v>
      </c>
      <c r="N91">
        <v>1005</v>
      </c>
      <c r="O91" t="s">
        <v>59</v>
      </c>
      <c r="P91" t="s">
        <v>59</v>
      </c>
      <c r="Q91">
        <v>1</v>
      </c>
      <c r="W91">
        <v>0</v>
      </c>
      <c r="X91">
        <v>1997420771</v>
      </c>
      <c r="Y91">
        <f>AT91</f>
        <v>10</v>
      </c>
      <c r="AA91">
        <v>2.31</v>
      </c>
      <c r="AB91">
        <v>0</v>
      </c>
      <c r="AC91">
        <v>0</v>
      </c>
      <c r="AD91">
        <v>0</v>
      </c>
      <c r="AE91">
        <v>2.31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10</v>
      </c>
      <c r="AU91" t="s">
        <v>3</v>
      </c>
      <c r="AV91">
        <v>0</v>
      </c>
      <c r="AW91">
        <v>2</v>
      </c>
      <c r="AX91">
        <v>72843259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ROUND(Y91*Source!I103,9)</f>
        <v>13.5</v>
      </c>
      <c r="CY91">
        <f>AA91</f>
        <v>2.31</v>
      </c>
      <c r="CZ91">
        <f>AE91</f>
        <v>2.31</v>
      </c>
      <c r="DA91">
        <f>AI91</f>
        <v>1</v>
      </c>
      <c r="DB91">
        <f>ROUND(ROUND(AT91*CZ91,2),6)</f>
        <v>23.1</v>
      </c>
      <c r="DC91">
        <f>ROUND(ROUND(AT91*AG91,2),6)</f>
        <v>0</v>
      </c>
      <c r="DD91" t="s">
        <v>3</v>
      </c>
      <c r="DE91" t="s">
        <v>3</v>
      </c>
      <c r="DF91">
        <f t="shared" si="25"/>
        <v>31.19</v>
      </c>
      <c r="DG91">
        <f t="shared" si="23"/>
        <v>0</v>
      </c>
      <c r="DH91">
        <f t="shared" si="24"/>
        <v>0</v>
      </c>
      <c r="DI91">
        <f t="shared" si="22"/>
        <v>0</v>
      </c>
      <c r="DJ91">
        <f>DF91</f>
        <v>31.19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ROW(Source!A103)</f>
        <v>103</v>
      </c>
      <c r="B92">
        <v>72842451</v>
      </c>
      <c r="C92">
        <v>72843243</v>
      </c>
      <c r="D92">
        <v>44935928</v>
      </c>
      <c r="E92">
        <v>1</v>
      </c>
      <c r="F92">
        <v>1</v>
      </c>
      <c r="G92">
        <v>30570983</v>
      </c>
      <c r="H92">
        <v>3</v>
      </c>
      <c r="I92" t="s">
        <v>182</v>
      </c>
      <c r="J92" t="s">
        <v>184</v>
      </c>
      <c r="K92" t="s">
        <v>183</v>
      </c>
      <c r="L92">
        <v>1346</v>
      </c>
      <c r="N92">
        <v>1009</v>
      </c>
      <c r="O92" t="s">
        <v>70</v>
      </c>
      <c r="P92" t="s">
        <v>70</v>
      </c>
      <c r="Q92">
        <v>1</v>
      </c>
      <c r="W92">
        <v>0</v>
      </c>
      <c r="X92">
        <v>-1360930150</v>
      </c>
      <c r="Y92">
        <f>AT92</f>
        <v>20</v>
      </c>
      <c r="AA92">
        <v>17.66</v>
      </c>
      <c r="AB92">
        <v>0</v>
      </c>
      <c r="AC92">
        <v>0</v>
      </c>
      <c r="AD92">
        <v>0</v>
      </c>
      <c r="AE92">
        <v>17.66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0</v>
      </c>
      <c r="AN92">
        <v>0</v>
      </c>
      <c r="AO92">
        <v>0</v>
      </c>
      <c r="AP92">
        <v>1</v>
      </c>
      <c r="AQ92">
        <v>0</v>
      </c>
      <c r="AR92">
        <v>0</v>
      </c>
      <c r="AS92" t="s">
        <v>3</v>
      </c>
      <c r="AT92">
        <v>20</v>
      </c>
      <c r="AU92" t="s">
        <v>3</v>
      </c>
      <c r="AV92">
        <v>0</v>
      </c>
      <c r="AW92">
        <v>1</v>
      </c>
      <c r="AX92">
        <v>-1</v>
      </c>
      <c r="AY92">
        <v>0</v>
      </c>
      <c r="AZ92">
        <v>0</v>
      </c>
      <c r="BA92" t="s">
        <v>3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ROUND(Y92*Source!I103,9)</f>
        <v>27</v>
      </c>
      <c r="CY92">
        <f>AA92</f>
        <v>17.66</v>
      </c>
      <c r="CZ92">
        <f>AE92</f>
        <v>17.66</v>
      </c>
      <c r="DA92">
        <f>AI92</f>
        <v>1</v>
      </c>
      <c r="DB92">
        <f>ROUND(ROUND(AT92*CZ92,2),6)</f>
        <v>353.2</v>
      </c>
      <c r="DC92">
        <f>ROUND(ROUND(AT92*AG92,2),6)</f>
        <v>0</v>
      </c>
      <c r="DD92" t="s">
        <v>3</v>
      </c>
      <c r="DE92" t="s">
        <v>3</v>
      </c>
      <c r="DF92">
        <f t="shared" si="25"/>
        <v>476.82</v>
      </c>
      <c r="DG92">
        <f t="shared" si="23"/>
        <v>0</v>
      </c>
      <c r="DH92">
        <f t="shared" si="24"/>
        <v>0</v>
      </c>
      <c r="DI92">
        <f t="shared" si="22"/>
        <v>0</v>
      </c>
      <c r="DJ92">
        <f>DF92</f>
        <v>476.82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ROW(Source!A103)</f>
        <v>103</v>
      </c>
      <c r="B93">
        <v>72842451</v>
      </c>
      <c r="C93">
        <v>72843243</v>
      </c>
      <c r="D93">
        <v>66317342</v>
      </c>
      <c r="E93">
        <v>1</v>
      </c>
      <c r="F93">
        <v>1</v>
      </c>
      <c r="G93">
        <v>30570983</v>
      </c>
      <c r="H93">
        <v>3</v>
      </c>
      <c r="I93" t="s">
        <v>186</v>
      </c>
      <c r="J93" t="s">
        <v>187</v>
      </c>
      <c r="K93" t="s">
        <v>347</v>
      </c>
      <c r="L93">
        <v>1348</v>
      </c>
      <c r="N93">
        <v>1009</v>
      </c>
      <c r="O93" t="s">
        <v>38</v>
      </c>
      <c r="P93" t="s">
        <v>38</v>
      </c>
      <c r="Q93">
        <v>1000</v>
      </c>
      <c r="W93">
        <v>0</v>
      </c>
      <c r="X93">
        <v>36595975</v>
      </c>
      <c r="Y93">
        <f>AT93</f>
        <v>0.84199999999999997</v>
      </c>
      <c r="AA93">
        <v>5039.5</v>
      </c>
      <c r="AB93">
        <v>0</v>
      </c>
      <c r="AC93">
        <v>0</v>
      </c>
      <c r="AD93">
        <v>0</v>
      </c>
      <c r="AE93">
        <v>5039.5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0</v>
      </c>
      <c r="AN93">
        <v>0</v>
      </c>
      <c r="AO93">
        <v>0</v>
      </c>
      <c r="AP93">
        <v>1</v>
      </c>
      <c r="AQ93">
        <v>0</v>
      </c>
      <c r="AR93">
        <v>0</v>
      </c>
      <c r="AS93" t="s">
        <v>3</v>
      </c>
      <c r="AT93">
        <v>0.84199999999999997</v>
      </c>
      <c r="AU93" t="s">
        <v>3</v>
      </c>
      <c r="AV93">
        <v>0</v>
      </c>
      <c r="AW93">
        <v>1</v>
      </c>
      <c r="AX93">
        <v>-1</v>
      </c>
      <c r="AY93">
        <v>0</v>
      </c>
      <c r="AZ93">
        <v>0</v>
      </c>
      <c r="BA93" t="s">
        <v>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ROUND(Y93*Source!I103,9)</f>
        <v>1.1367</v>
      </c>
      <c r="CY93">
        <f>AA93</f>
        <v>5039.5</v>
      </c>
      <c r="CZ93">
        <f>AE93</f>
        <v>5039.5</v>
      </c>
      <c r="DA93">
        <f>AI93</f>
        <v>1</v>
      </c>
      <c r="DB93">
        <f>ROUND(ROUND(AT93*CZ93,2),6)</f>
        <v>4243.26</v>
      </c>
      <c r="DC93">
        <f>ROUND(ROUND(AT93*AG93,2),6)</f>
        <v>0</v>
      </c>
      <c r="DD93" t="s">
        <v>3</v>
      </c>
      <c r="DE93" t="s">
        <v>3</v>
      </c>
      <c r="DF93">
        <f t="shared" si="25"/>
        <v>5728.4</v>
      </c>
      <c r="DG93">
        <f t="shared" si="23"/>
        <v>0</v>
      </c>
      <c r="DH93">
        <f t="shared" si="24"/>
        <v>0</v>
      </c>
      <c r="DI93">
        <f t="shared" si="22"/>
        <v>0</v>
      </c>
      <c r="DJ93">
        <f>DF93</f>
        <v>5728.4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ROW(Source!A104)</f>
        <v>104</v>
      </c>
      <c r="B94">
        <v>72842452</v>
      </c>
      <c r="C94">
        <v>72843243</v>
      </c>
      <c r="D94">
        <v>44573642</v>
      </c>
      <c r="E94">
        <v>30570983</v>
      </c>
      <c r="F94">
        <v>1</v>
      </c>
      <c r="G94">
        <v>30570983</v>
      </c>
      <c r="H94">
        <v>1</v>
      </c>
      <c r="I94" t="s">
        <v>242</v>
      </c>
      <c r="J94" t="s">
        <v>3</v>
      </c>
      <c r="K94" t="s">
        <v>243</v>
      </c>
      <c r="L94">
        <v>1191</v>
      </c>
      <c r="N94">
        <v>1013</v>
      </c>
      <c r="O94" t="s">
        <v>244</v>
      </c>
      <c r="P94" t="s">
        <v>244</v>
      </c>
      <c r="Q94">
        <v>1</v>
      </c>
      <c r="W94">
        <v>0</v>
      </c>
      <c r="X94">
        <v>476480486</v>
      </c>
      <c r="Y94">
        <f>(AT94*1.15)</f>
        <v>37.972999999999999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33.020000000000003</v>
      </c>
      <c r="AU94" t="s">
        <v>16</v>
      </c>
      <c r="AV94">
        <v>1</v>
      </c>
      <c r="AW94">
        <v>2</v>
      </c>
      <c r="AX94">
        <v>72843253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U94">
        <f>ROUND(AT94*Source!I104*AH94*AL94,2)</f>
        <v>0</v>
      </c>
      <c r="CV94">
        <f>ROUND(Y94*Source!I104,9)</f>
        <v>51.263550000000002</v>
      </c>
      <c r="CW94">
        <v>0</v>
      </c>
      <c r="CX94">
        <f>ROUND(Y94*Source!I104,9)</f>
        <v>51.263550000000002</v>
      </c>
      <c r="CY94">
        <f>AD94</f>
        <v>0</v>
      </c>
      <c r="CZ94">
        <f>AH94</f>
        <v>0</v>
      </c>
      <c r="DA94">
        <f>AL94</f>
        <v>1</v>
      </c>
      <c r="DB94">
        <f>ROUND((ROUND(AT94*CZ94,2)*1.15),6)</f>
        <v>0</v>
      </c>
      <c r="DC94">
        <f>ROUND((ROUND(AT94*AG94,2)*1.15),6)</f>
        <v>0</v>
      </c>
      <c r="DD94" t="s">
        <v>3</v>
      </c>
      <c r="DE94" t="s">
        <v>3</v>
      </c>
      <c r="DF94">
        <f t="shared" si="25"/>
        <v>0</v>
      </c>
      <c r="DG94">
        <f t="shared" si="23"/>
        <v>0</v>
      </c>
      <c r="DH94">
        <f t="shared" si="24"/>
        <v>0</v>
      </c>
      <c r="DI94">
        <f t="shared" si="22"/>
        <v>0</v>
      </c>
      <c r="DJ94">
        <f>DI94</f>
        <v>0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ROW(Source!A104)</f>
        <v>104</v>
      </c>
      <c r="B95">
        <v>72842452</v>
      </c>
      <c r="C95">
        <v>72843243</v>
      </c>
      <c r="D95">
        <v>65153076</v>
      </c>
      <c r="E95">
        <v>1</v>
      </c>
      <c r="F95">
        <v>1</v>
      </c>
      <c r="G95">
        <v>30570983</v>
      </c>
      <c r="H95">
        <v>2</v>
      </c>
      <c r="I95" t="s">
        <v>288</v>
      </c>
      <c r="J95" t="s">
        <v>289</v>
      </c>
      <c r="K95" t="s">
        <v>290</v>
      </c>
      <c r="L95">
        <v>1368</v>
      </c>
      <c r="N95">
        <v>1011</v>
      </c>
      <c r="O95" t="s">
        <v>248</v>
      </c>
      <c r="P95" t="s">
        <v>248</v>
      </c>
      <c r="Q95">
        <v>1</v>
      </c>
      <c r="W95">
        <v>0</v>
      </c>
      <c r="X95">
        <v>-1738925214</v>
      </c>
      <c r="Y95">
        <f>(AT95*1.25)</f>
        <v>3</v>
      </c>
      <c r="AA95">
        <v>0</v>
      </c>
      <c r="AB95">
        <v>43.8</v>
      </c>
      <c r="AC95">
        <v>0</v>
      </c>
      <c r="AD95">
        <v>0</v>
      </c>
      <c r="AE95">
        <v>0</v>
      </c>
      <c r="AF95">
        <v>4.6900000000000004</v>
      </c>
      <c r="AG95">
        <v>0</v>
      </c>
      <c r="AH95">
        <v>0</v>
      </c>
      <c r="AI95">
        <v>1</v>
      </c>
      <c r="AJ95">
        <v>8.92</v>
      </c>
      <c r="AK95">
        <v>34.51</v>
      </c>
      <c r="AL95">
        <v>1</v>
      </c>
      <c r="AM95">
        <v>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2.4</v>
      </c>
      <c r="AU95" t="s">
        <v>15</v>
      </c>
      <c r="AV95">
        <v>0</v>
      </c>
      <c r="AW95">
        <v>2</v>
      </c>
      <c r="AX95">
        <v>72843254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f>ROUND(Y95*Source!I104*DO95,9)</f>
        <v>0</v>
      </c>
      <c r="CX95">
        <f>ROUND(Y95*Source!I104,9)</f>
        <v>4.05</v>
      </c>
      <c r="CY95">
        <f>AB95</f>
        <v>43.8</v>
      </c>
      <c r="CZ95">
        <f>AF95</f>
        <v>4.6900000000000004</v>
      </c>
      <c r="DA95">
        <f>AJ95</f>
        <v>8.92</v>
      </c>
      <c r="DB95">
        <f>ROUND((ROUND(AT95*CZ95,2)*1.25),6)</f>
        <v>14.074999999999999</v>
      </c>
      <c r="DC95">
        <f>ROUND((ROUND(AT95*AG95,2)*1.25),6)</f>
        <v>0</v>
      </c>
      <c r="DD95" t="s">
        <v>3</v>
      </c>
      <c r="DE95" t="s">
        <v>3</v>
      </c>
      <c r="DF95">
        <f t="shared" si="25"/>
        <v>0</v>
      </c>
      <c r="DG95">
        <f>ROUND(ROUND(AF95*AJ95,2)*CX95,2)</f>
        <v>169.41</v>
      </c>
      <c r="DH95">
        <f>ROUND(ROUND(AG95*AK95,2)*CX95,2)</f>
        <v>0</v>
      </c>
      <c r="DI95">
        <f t="shared" si="22"/>
        <v>0</v>
      </c>
      <c r="DJ95">
        <f>DG95</f>
        <v>169.41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ROW(Source!A104)</f>
        <v>104</v>
      </c>
      <c r="B96">
        <v>72842452</v>
      </c>
      <c r="C96">
        <v>72843243</v>
      </c>
      <c r="D96">
        <v>65153288</v>
      </c>
      <c r="E96">
        <v>1</v>
      </c>
      <c r="F96">
        <v>1</v>
      </c>
      <c r="G96">
        <v>30570983</v>
      </c>
      <c r="H96">
        <v>2</v>
      </c>
      <c r="I96" t="s">
        <v>245</v>
      </c>
      <c r="J96" t="s">
        <v>246</v>
      </c>
      <c r="K96" t="s">
        <v>247</v>
      </c>
      <c r="L96">
        <v>1368</v>
      </c>
      <c r="N96">
        <v>1011</v>
      </c>
      <c r="O96" t="s">
        <v>248</v>
      </c>
      <c r="P96" t="s">
        <v>248</v>
      </c>
      <c r="Q96">
        <v>1</v>
      </c>
      <c r="W96">
        <v>0</v>
      </c>
      <c r="X96">
        <v>-7781208</v>
      </c>
      <c r="Y96">
        <f>(AT96*1.25)</f>
        <v>0.58749999999999991</v>
      </c>
      <c r="AA96">
        <v>0</v>
      </c>
      <c r="AB96">
        <v>1118.8900000000001</v>
      </c>
      <c r="AC96">
        <v>455.99</v>
      </c>
      <c r="AD96">
        <v>0</v>
      </c>
      <c r="AE96">
        <v>0</v>
      </c>
      <c r="AF96">
        <v>83.1</v>
      </c>
      <c r="AG96">
        <v>12.62</v>
      </c>
      <c r="AH96">
        <v>0</v>
      </c>
      <c r="AI96">
        <v>1</v>
      </c>
      <c r="AJ96">
        <v>12.86</v>
      </c>
      <c r="AK96">
        <v>34.51</v>
      </c>
      <c r="AL96">
        <v>1</v>
      </c>
      <c r="AM96">
        <v>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0.47</v>
      </c>
      <c r="AU96" t="s">
        <v>15</v>
      </c>
      <c r="AV96">
        <v>0</v>
      </c>
      <c r="AW96">
        <v>2</v>
      </c>
      <c r="AX96">
        <v>72843255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f>ROUND(Y96*Source!I104*DO96,9)</f>
        <v>0</v>
      </c>
      <c r="CX96">
        <f>ROUND(Y96*Source!I104,9)</f>
        <v>0.79312499999999997</v>
      </c>
      <c r="CY96">
        <f>AB96</f>
        <v>1118.8900000000001</v>
      </c>
      <c r="CZ96">
        <f>AF96</f>
        <v>83.1</v>
      </c>
      <c r="DA96">
        <f>AJ96</f>
        <v>12.86</v>
      </c>
      <c r="DB96">
        <f>ROUND((ROUND(AT96*CZ96,2)*1.25),6)</f>
        <v>48.825000000000003</v>
      </c>
      <c r="DC96">
        <f>ROUND((ROUND(AT96*AG96,2)*1.25),6)</f>
        <v>7.4124999999999996</v>
      </c>
      <c r="DD96" t="s">
        <v>3</v>
      </c>
      <c r="DE96" t="s">
        <v>3</v>
      </c>
      <c r="DF96">
        <f t="shared" si="25"/>
        <v>0</v>
      </c>
      <c r="DG96">
        <f>ROUND(ROUND(AF96*AJ96,2)*CX96,2)</f>
        <v>847.59</v>
      </c>
      <c r="DH96">
        <f>ROUND(ROUND(AG96*AK96,2)*CX96,2)</f>
        <v>345.42</v>
      </c>
      <c r="DI96">
        <f t="shared" si="22"/>
        <v>0</v>
      </c>
      <c r="DJ96">
        <f>DG96</f>
        <v>847.59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ROW(Source!A104)</f>
        <v>104</v>
      </c>
      <c r="B97">
        <v>72842452</v>
      </c>
      <c r="C97">
        <v>72843243</v>
      </c>
      <c r="D97">
        <v>65153399</v>
      </c>
      <c r="E97">
        <v>1</v>
      </c>
      <c r="F97">
        <v>1</v>
      </c>
      <c r="G97">
        <v>30570983</v>
      </c>
      <c r="H97">
        <v>2</v>
      </c>
      <c r="I97" t="s">
        <v>291</v>
      </c>
      <c r="J97" t="s">
        <v>292</v>
      </c>
      <c r="K97" t="s">
        <v>293</v>
      </c>
      <c r="L97">
        <v>1368</v>
      </c>
      <c r="N97">
        <v>1011</v>
      </c>
      <c r="O97" t="s">
        <v>248</v>
      </c>
      <c r="P97" t="s">
        <v>248</v>
      </c>
      <c r="Q97">
        <v>1</v>
      </c>
      <c r="W97">
        <v>0</v>
      </c>
      <c r="X97">
        <v>1418724707</v>
      </c>
      <c r="Y97">
        <f>(AT97*1.25)</f>
        <v>4.1499999999999995</v>
      </c>
      <c r="AA97">
        <v>0</v>
      </c>
      <c r="AB97">
        <v>9.86</v>
      </c>
      <c r="AC97">
        <v>0</v>
      </c>
      <c r="AD97">
        <v>0</v>
      </c>
      <c r="AE97">
        <v>0</v>
      </c>
      <c r="AF97">
        <v>1.1100000000000001</v>
      </c>
      <c r="AG97">
        <v>0</v>
      </c>
      <c r="AH97">
        <v>0</v>
      </c>
      <c r="AI97">
        <v>1</v>
      </c>
      <c r="AJ97">
        <v>8.48</v>
      </c>
      <c r="AK97">
        <v>34.51</v>
      </c>
      <c r="AL97">
        <v>1</v>
      </c>
      <c r="AM97">
        <v>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3.32</v>
      </c>
      <c r="AU97" t="s">
        <v>15</v>
      </c>
      <c r="AV97">
        <v>0</v>
      </c>
      <c r="AW97">
        <v>2</v>
      </c>
      <c r="AX97">
        <v>72843256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f>ROUND(Y97*Source!I104*DO97,9)</f>
        <v>0</v>
      </c>
      <c r="CX97">
        <f>ROUND(Y97*Source!I104,9)</f>
        <v>5.6025</v>
      </c>
      <c r="CY97">
        <f>AB97</f>
        <v>9.86</v>
      </c>
      <c r="CZ97">
        <f>AF97</f>
        <v>1.1100000000000001</v>
      </c>
      <c r="DA97">
        <f>AJ97</f>
        <v>8.48</v>
      </c>
      <c r="DB97">
        <f>ROUND((ROUND(AT97*CZ97,2)*1.25),6)</f>
        <v>4.6124999999999998</v>
      </c>
      <c r="DC97">
        <f>ROUND((ROUND(AT97*AG97,2)*1.25),6)</f>
        <v>0</v>
      </c>
      <c r="DD97" t="s">
        <v>3</v>
      </c>
      <c r="DE97" t="s">
        <v>3</v>
      </c>
      <c r="DF97">
        <f t="shared" si="25"/>
        <v>0</v>
      </c>
      <c r="DG97">
        <f>ROUND(ROUND(AF97*AJ97,2)*CX97,2)</f>
        <v>52.72</v>
      </c>
      <c r="DH97">
        <f>ROUND(ROUND(AG97*AK97,2)*CX97,2)</f>
        <v>0</v>
      </c>
      <c r="DI97">
        <f t="shared" ref="DI97:DI128" si="26">ROUND(ROUND(AH97,2)*CX97,2)</f>
        <v>0</v>
      </c>
      <c r="DJ97">
        <f>DG97</f>
        <v>52.72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ROW(Source!A104)</f>
        <v>104</v>
      </c>
      <c r="B98">
        <v>72842452</v>
      </c>
      <c r="C98">
        <v>72843243</v>
      </c>
      <c r="D98">
        <v>65152701</v>
      </c>
      <c r="E98">
        <v>1</v>
      </c>
      <c r="F98">
        <v>1</v>
      </c>
      <c r="G98">
        <v>30570983</v>
      </c>
      <c r="H98">
        <v>2</v>
      </c>
      <c r="I98" t="s">
        <v>294</v>
      </c>
      <c r="J98" t="s">
        <v>295</v>
      </c>
      <c r="K98" t="s">
        <v>296</v>
      </c>
      <c r="L98">
        <v>1368</v>
      </c>
      <c r="N98">
        <v>1011</v>
      </c>
      <c r="O98" t="s">
        <v>248</v>
      </c>
      <c r="P98" t="s">
        <v>248</v>
      </c>
      <c r="Q98">
        <v>1</v>
      </c>
      <c r="W98">
        <v>0</v>
      </c>
      <c r="X98">
        <v>-1742332592</v>
      </c>
      <c r="Y98">
        <f>(AT98*1.25)</f>
        <v>2.5000000000000001E-2</v>
      </c>
      <c r="AA98">
        <v>0</v>
      </c>
      <c r="AB98">
        <v>914.78</v>
      </c>
      <c r="AC98">
        <v>455.99</v>
      </c>
      <c r="AD98">
        <v>0</v>
      </c>
      <c r="AE98">
        <v>0</v>
      </c>
      <c r="AF98">
        <v>53.9</v>
      </c>
      <c r="AG98">
        <v>12.62</v>
      </c>
      <c r="AH98">
        <v>0</v>
      </c>
      <c r="AI98">
        <v>1</v>
      </c>
      <c r="AJ98">
        <v>16.21</v>
      </c>
      <c r="AK98">
        <v>34.51</v>
      </c>
      <c r="AL98">
        <v>1</v>
      </c>
      <c r="AM98">
        <v>2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0.02</v>
      </c>
      <c r="AU98" t="s">
        <v>15</v>
      </c>
      <c r="AV98">
        <v>0</v>
      </c>
      <c r="AW98">
        <v>2</v>
      </c>
      <c r="AX98">
        <v>72843257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f>ROUND(Y98*Source!I104*DO98,9)</f>
        <v>0</v>
      </c>
      <c r="CX98">
        <f>ROUND(Y98*Source!I104,9)</f>
        <v>3.3750000000000002E-2</v>
      </c>
      <c r="CY98">
        <f>AB98</f>
        <v>914.78</v>
      </c>
      <c r="CZ98">
        <f>AF98</f>
        <v>53.9</v>
      </c>
      <c r="DA98">
        <f>AJ98</f>
        <v>16.21</v>
      </c>
      <c r="DB98">
        <f>ROUND((ROUND(AT98*CZ98,2)*1.25),6)</f>
        <v>1.35</v>
      </c>
      <c r="DC98">
        <f>ROUND((ROUND(AT98*AG98,2)*1.25),6)</f>
        <v>0.3125</v>
      </c>
      <c r="DD98" t="s">
        <v>3</v>
      </c>
      <c r="DE98" t="s">
        <v>3</v>
      </c>
      <c r="DF98">
        <f t="shared" si="25"/>
        <v>0</v>
      </c>
      <c r="DG98">
        <f>ROUND(ROUND(AF98*AJ98,2)*CX98,2)</f>
        <v>29.49</v>
      </c>
      <c r="DH98">
        <f>ROUND(ROUND(AG98*AK98,2)*CX98,2)</f>
        <v>14.7</v>
      </c>
      <c r="DI98">
        <f t="shared" si="26"/>
        <v>0</v>
      </c>
      <c r="DJ98">
        <f>DG98</f>
        <v>29.49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ROW(Source!A104)</f>
        <v>104</v>
      </c>
      <c r="B99">
        <v>72842452</v>
      </c>
      <c r="C99">
        <v>72843243</v>
      </c>
      <c r="D99">
        <v>31110605</v>
      </c>
      <c r="E99">
        <v>1</v>
      </c>
      <c r="F99">
        <v>1</v>
      </c>
      <c r="G99">
        <v>30570983</v>
      </c>
      <c r="H99">
        <v>3</v>
      </c>
      <c r="I99" t="s">
        <v>272</v>
      </c>
      <c r="J99" t="s">
        <v>273</v>
      </c>
      <c r="K99" t="s">
        <v>274</v>
      </c>
      <c r="L99">
        <v>1339</v>
      </c>
      <c r="N99">
        <v>1007</v>
      </c>
      <c r="O99" t="s">
        <v>275</v>
      </c>
      <c r="P99" t="s">
        <v>275</v>
      </c>
      <c r="Q99">
        <v>1</v>
      </c>
      <c r="W99">
        <v>0</v>
      </c>
      <c r="X99">
        <v>1942501623</v>
      </c>
      <c r="Y99">
        <f>AT99</f>
        <v>0.30199999999999999</v>
      </c>
      <c r="AA99">
        <v>49.84</v>
      </c>
      <c r="AB99">
        <v>0</v>
      </c>
      <c r="AC99">
        <v>0</v>
      </c>
      <c r="AD99">
        <v>0</v>
      </c>
      <c r="AE99">
        <v>7.07</v>
      </c>
      <c r="AF99">
        <v>0</v>
      </c>
      <c r="AG99">
        <v>0</v>
      </c>
      <c r="AH99">
        <v>0</v>
      </c>
      <c r="AI99">
        <v>7.05</v>
      </c>
      <c r="AJ99">
        <v>1</v>
      </c>
      <c r="AK99">
        <v>1</v>
      </c>
      <c r="AL99">
        <v>1</v>
      </c>
      <c r="AM99">
        <v>2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0.30199999999999999</v>
      </c>
      <c r="AU99" t="s">
        <v>3</v>
      </c>
      <c r="AV99">
        <v>0</v>
      </c>
      <c r="AW99">
        <v>2</v>
      </c>
      <c r="AX99">
        <v>72843258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ROUND(Y99*Source!I104,9)</f>
        <v>0.40770000000000001</v>
      </c>
      <c r="CY99">
        <f>AA99</f>
        <v>49.84</v>
      </c>
      <c r="CZ99">
        <f>AE99</f>
        <v>7.07</v>
      </c>
      <c r="DA99">
        <f>AI99</f>
        <v>7.05</v>
      </c>
      <c r="DB99">
        <f>ROUND(ROUND(AT99*CZ99,2),6)</f>
        <v>2.14</v>
      </c>
      <c r="DC99">
        <f>ROUND(ROUND(AT99*AG99,2),6)</f>
        <v>0</v>
      </c>
      <c r="DD99" t="s">
        <v>3</v>
      </c>
      <c r="DE99" t="s">
        <v>3</v>
      </c>
      <c r="DF99">
        <f>ROUND(ROUND(AE99*AI99,2)*CX99,2)</f>
        <v>20.32</v>
      </c>
      <c r="DG99">
        <f t="shared" ref="DG99:DG109" si="27">ROUND(ROUND(AF99,2)*CX99,2)</f>
        <v>0</v>
      </c>
      <c r="DH99">
        <f t="shared" ref="DH99:DH109" si="28">ROUND(ROUND(AG99,2)*CX99,2)</f>
        <v>0</v>
      </c>
      <c r="DI99">
        <f t="shared" si="26"/>
        <v>0</v>
      </c>
      <c r="DJ99">
        <f>DF99</f>
        <v>20.32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ROW(Source!A104)</f>
        <v>104</v>
      </c>
      <c r="B100">
        <v>72842452</v>
      </c>
      <c r="C100">
        <v>72843243</v>
      </c>
      <c r="D100">
        <v>31112729</v>
      </c>
      <c r="E100">
        <v>1</v>
      </c>
      <c r="F100">
        <v>1</v>
      </c>
      <c r="G100">
        <v>30570983</v>
      </c>
      <c r="H100">
        <v>3</v>
      </c>
      <c r="I100" t="s">
        <v>297</v>
      </c>
      <c r="J100" t="s">
        <v>298</v>
      </c>
      <c r="K100" t="s">
        <v>299</v>
      </c>
      <c r="L100">
        <v>1327</v>
      </c>
      <c r="N100">
        <v>1005</v>
      </c>
      <c r="O100" t="s">
        <v>59</v>
      </c>
      <c r="P100" t="s">
        <v>59</v>
      </c>
      <c r="Q100">
        <v>1</v>
      </c>
      <c r="W100">
        <v>0</v>
      </c>
      <c r="X100">
        <v>1997420771</v>
      </c>
      <c r="Y100">
        <f>AT100</f>
        <v>10</v>
      </c>
      <c r="AA100">
        <v>7.95</v>
      </c>
      <c r="AB100">
        <v>0</v>
      </c>
      <c r="AC100">
        <v>0</v>
      </c>
      <c r="AD100">
        <v>0</v>
      </c>
      <c r="AE100">
        <v>2.31</v>
      </c>
      <c r="AF100">
        <v>0</v>
      </c>
      <c r="AG100">
        <v>0</v>
      </c>
      <c r="AH100">
        <v>0</v>
      </c>
      <c r="AI100">
        <v>3.44</v>
      </c>
      <c r="AJ100">
        <v>1</v>
      </c>
      <c r="AK100">
        <v>1</v>
      </c>
      <c r="AL100">
        <v>1</v>
      </c>
      <c r="AM100">
        <v>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10</v>
      </c>
      <c r="AU100" t="s">
        <v>3</v>
      </c>
      <c r="AV100">
        <v>0</v>
      </c>
      <c r="AW100">
        <v>2</v>
      </c>
      <c r="AX100">
        <v>72843259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ROUND(Y100*Source!I104,9)</f>
        <v>13.5</v>
      </c>
      <c r="CY100">
        <f>AA100</f>
        <v>7.95</v>
      </c>
      <c r="CZ100">
        <f>AE100</f>
        <v>2.31</v>
      </c>
      <c r="DA100">
        <f>AI100</f>
        <v>3.44</v>
      </c>
      <c r="DB100">
        <f>ROUND(ROUND(AT100*CZ100,2),6)</f>
        <v>23.1</v>
      </c>
      <c r="DC100">
        <f>ROUND(ROUND(AT100*AG100,2),6)</f>
        <v>0</v>
      </c>
      <c r="DD100" t="s">
        <v>3</v>
      </c>
      <c r="DE100" t="s">
        <v>3</v>
      </c>
      <c r="DF100">
        <f>ROUND(ROUND(AE100*AI100,2)*CX100,2)</f>
        <v>107.33</v>
      </c>
      <c r="DG100">
        <f t="shared" si="27"/>
        <v>0</v>
      </c>
      <c r="DH100">
        <f t="shared" si="28"/>
        <v>0</v>
      </c>
      <c r="DI100">
        <f t="shared" si="26"/>
        <v>0</v>
      </c>
      <c r="DJ100">
        <f>DF100</f>
        <v>107.33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ROW(Source!A104)</f>
        <v>104</v>
      </c>
      <c r="B101">
        <v>72842452</v>
      </c>
      <c r="C101">
        <v>72843243</v>
      </c>
      <c r="D101">
        <v>44935928</v>
      </c>
      <c r="E101">
        <v>1</v>
      </c>
      <c r="F101">
        <v>1</v>
      </c>
      <c r="G101">
        <v>30570983</v>
      </c>
      <c r="H101">
        <v>3</v>
      </c>
      <c r="I101" t="s">
        <v>182</v>
      </c>
      <c r="J101" t="s">
        <v>184</v>
      </c>
      <c r="K101" t="s">
        <v>183</v>
      </c>
      <c r="L101">
        <v>1346</v>
      </c>
      <c r="N101">
        <v>1009</v>
      </c>
      <c r="O101" t="s">
        <v>70</v>
      </c>
      <c r="P101" t="s">
        <v>70</v>
      </c>
      <c r="Q101">
        <v>1</v>
      </c>
      <c r="W101">
        <v>0</v>
      </c>
      <c r="X101">
        <v>-1360930150</v>
      </c>
      <c r="Y101">
        <f>AT101</f>
        <v>20</v>
      </c>
      <c r="AA101">
        <v>70.64</v>
      </c>
      <c r="AB101">
        <v>0</v>
      </c>
      <c r="AC101">
        <v>0</v>
      </c>
      <c r="AD101">
        <v>0</v>
      </c>
      <c r="AE101">
        <v>17.66</v>
      </c>
      <c r="AF101">
        <v>0</v>
      </c>
      <c r="AG101">
        <v>0</v>
      </c>
      <c r="AH101">
        <v>0</v>
      </c>
      <c r="AI101">
        <v>4</v>
      </c>
      <c r="AJ101">
        <v>1</v>
      </c>
      <c r="AK101">
        <v>1</v>
      </c>
      <c r="AL101">
        <v>1</v>
      </c>
      <c r="AM101">
        <v>0</v>
      </c>
      <c r="AN101">
        <v>0</v>
      </c>
      <c r="AO101">
        <v>0</v>
      </c>
      <c r="AP101">
        <v>1</v>
      </c>
      <c r="AQ101">
        <v>0</v>
      </c>
      <c r="AR101">
        <v>0</v>
      </c>
      <c r="AS101" t="s">
        <v>3</v>
      </c>
      <c r="AT101">
        <v>20</v>
      </c>
      <c r="AU101" t="s">
        <v>3</v>
      </c>
      <c r="AV101">
        <v>0</v>
      </c>
      <c r="AW101">
        <v>1</v>
      </c>
      <c r="AX101">
        <v>-1</v>
      </c>
      <c r="AY101">
        <v>0</v>
      </c>
      <c r="AZ101">
        <v>0</v>
      </c>
      <c r="BA101" t="s">
        <v>3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ROUND(Y101*Source!I104,9)</f>
        <v>27</v>
      </c>
      <c r="CY101">
        <f>AA101</f>
        <v>70.64</v>
      </c>
      <c r="CZ101">
        <f>AE101</f>
        <v>17.66</v>
      </c>
      <c r="DA101">
        <f>AI101</f>
        <v>4</v>
      </c>
      <c r="DB101">
        <f>ROUND(ROUND(AT101*CZ101,2),6)</f>
        <v>353.2</v>
      </c>
      <c r="DC101">
        <f>ROUND(ROUND(AT101*AG101,2),6)</f>
        <v>0</v>
      </c>
      <c r="DD101" t="s">
        <v>3</v>
      </c>
      <c r="DE101" t="s">
        <v>3</v>
      </c>
      <c r="DF101">
        <f>ROUND(ROUND(AE101*AI101,2)*CX101,2)</f>
        <v>1907.28</v>
      </c>
      <c r="DG101">
        <f t="shared" si="27"/>
        <v>0</v>
      </c>
      <c r="DH101">
        <f t="shared" si="28"/>
        <v>0</v>
      </c>
      <c r="DI101">
        <f t="shared" si="26"/>
        <v>0</v>
      </c>
      <c r="DJ101">
        <f>DF101</f>
        <v>1907.28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ROW(Source!A104)</f>
        <v>104</v>
      </c>
      <c r="B102">
        <v>72842452</v>
      </c>
      <c r="C102">
        <v>72843243</v>
      </c>
      <c r="D102">
        <v>66317342</v>
      </c>
      <c r="E102">
        <v>1</v>
      </c>
      <c r="F102">
        <v>1</v>
      </c>
      <c r="G102">
        <v>30570983</v>
      </c>
      <c r="H102">
        <v>3</v>
      </c>
      <c r="I102" t="s">
        <v>186</v>
      </c>
      <c r="J102" t="s">
        <v>187</v>
      </c>
      <c r="K102" t="s">
        <v>347</v>
      </c>
      <c r="L102">
        <v>1348</v>
      </c>
      <c r="N102">
        <v>1009</v>
      </c>
      <c r="O102" t="s">
        <v>38</v>
      </c>
      <c r="P102" t="s">
        <v>38</v>
      </c>
      <c r="Q102">
        <v>1000</v>
      </c>
      <c r="W102">
        <v>0</v>
      </c>
      <c r="X102">
        <v>36595975</v>
      </c>
      <c r="Y102">
        <f>AT102</f>
        <v>0.84199999999999997</v>
      </c>
      <c r="AA102">
        <v>26104.61</v>
      </c>
      <c r="AB102">
        <v>0</v>
      </c>
      <c r="AC102">
        <v>0</v>
      </c>
      <c r="AD102">
        <v>0</v>
      </c>
      <c r="AE102">
        <v>5039.5</v>
      </c>
      <c r="AF102">
        <v>0</v>
      </c>
      <c r="AG102">
        <v>0</v>
      </c>
      <c r="AH102">
        <v>0</v>
      </c>
      <c r="AI102">
        <v>5.18</v>
      </c>
      <c r="AJ102">
        <v>1</v>
      </c>
      <c r="AK102">
        <v>1</v>
      </c>
      <c r="AL102">
        <v>1</v>
      </c>
      <c r="AM102">
        <v>0</v>
      </c>
      <c r="AN102">
        <v>0</v>
      </c>
      <c r="AO102">
        <v>0</v>
      </c>
      <c r="AP102">
        <v>1</v>
      </c>
      <c r="AQ102">
        <v>0</v>
      </c>
      <c r="AR102">
        <v>0</v>
      </c>
      <c r="AS102" t="s">
        <v>3</v>
      </c>
      <c r="AT102">
        <v>0.84199999999999997</v>
      </c>
      <c r="AU102" t="s">
        <v>3</v>
      </c>
      <c r="AV102">
        <v>0</v>
      </c>
      <c r="AW102">
        <v>1</v>
      </c>
      <c r="AX102">
        <v>-1</v>
      </c>
      <c r="AY102">
        <v>0</v>
      </c>
      <c r="AZ102">
        <v>0</v>
      </c>
      <c r="BA102" t="s">
        <v>3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ROUND(Y102*Source!I104,9)</f>
        <v>1.1367</v>
      </c>
      <c r="CY102">
        <f>AA102</f>
        <v>26104.61</v>
      </c>
      <c r="CZ102">
        <f>AE102</f>
        <v>5039.5</v>
      </c>
      <c r="DA102">
        <f>AI102</f>
        <v>5.18</v>
      </c>
      <c r="DB102">
        <f>ROUND(ROUND(AT102*CZ102,2),6)</f>
        <v>4243.26</v>
      </c>
      <c r="DC102">
        <f>ROUND(ROUND(AT102*AG102,2),6)</f>
        <v>0</v>
      </c>
      <c r="DD102" t="s">
        <v>3</v>
      </c>
      <c r="DE102" t="s">
        <v>3</v>
      </c>
      <c r="DF102">
        <f>ROUND(ROUND(AE102*AI102,2)*CX102,2)</f>
        <v>29673.11</v>
      </c>
      <c r="DG102">
        <f t="shared" si="27"/>
        <v>0</v>
      </c>
      <c r="DH102">
        <f t="shared" si="28"/>
        <v>0</v>
      </c>
      <c r="DI102">
        <f t="shared" si="26"/>
        <v>0</v>
      </c>
      <c r="DJ102">
        <f>DF102</f>
        <v>29673.11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ROW(Source!A109)</f>
        <v>109</v>
      </c>
      <c r="B103">
        <v>72842451</v>
      </c>
      <c r="C103">
        <v>72843264</v>
      </c>
      <c r="D103">
        <v>44573642</v>
      </c>
      <c r="E103">
        <v>30570983</v>
      </c>
      <c r="F103">
        <v>1</v>
      </c>
      <c r="G103">
        <v>30570983</v>
      </c>
      <c r="H103">
        <v>1</v>
      </c>
      <c r="I103" t="s">
        <v>242</v>
      </c>
      <c r="J103" t="s">
        <v>3</v>
      </c>
      <c r="K103" t="s">
        <v>243</v>
      </c>
      <c r="L103">
        <v>1191</v>
      </c>
      <c r="N103">
        <v>1013</v>
      </c>
      <c r="O103" t="s">
        <v>244</v>
      </c>
      <c r="P103" t="s">
        <v>244</v>
      </c>
      <c r="Q103">
        <v>1</v>
      </c>
      <c r="W103">
        <v>0</v>
      </c>
      <c r="X103">
        <v>476480486</v>
      </c>
      <c r="Y103">
        <f>(AT103*1.15)</f>
        <v>25.932499999999997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22.55</v>
      </c>
      <c r="AU103" t="s">
        <v>16</v>
      </c>
      <c r="AV103">
        <v>1</v>
      </c>
      <c r="AW103">
        <v>2</v>
      </c>
      <c r="AX103">
        <v>72843271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U103">
        <f>ROUND(AT103*Source!I109*AH103*AL103,2)</f>
        <v>0</v>
      </c>
      <c r="CV103">
        <f>ROUND(Y103*Source!I109,9)</f>
        <v>35.008875000000003</v>
      </c>
      <c r="CW103">
        <v>0</v>
      </c>
      <c r="CX103">
        <f>ROUND(Y103*Source!I109,9)</f>
        <v>35.008875000000003</v>
      </c>
      <c r="CY103">
        <f>AD103</f>
        <v>0</v>
      </c>
      <c r="CZ103">
        <f>AH103</f>
        <v>0</v>
      </c>
      <c r="DA103">
        <f>AL103</f>
        <v>1</v>
      </c>
      <c r="DB103">
        <f>ROUND((ROUND(AT103*CZ103,2)*1.15),6)</f>
        <v>0</v>
      </c>
      <c r="DC103">
        <f>ROUND((ROUND(AT103*AG103,2)*1.15),6)</f>
        <v>0</v>
      </c>
      <c r="DD103" t="s">
        <v>3</v>
      </c>
      <c r="DE103" t="s">
        <v>3</v>
      </c>
      <c r="DF103">
        <f t="shared" ref="DF103:DF111" si="29">ROUND(ROUND(AE103,2)*CX103,2)</f>
        <v>0</v>
      </c>
      <c r="DG103">
        <f t="shared" si="27"/>
        <v>0</v>
      </c>
      <c r="DH103">
        <f t="shared" si="28"/>
        <v>0</v>
      </c>
      <c r="DI103">
        <f t="shared" si="26"/>
        <v>0</v>
      </c>
      <c r="DJ103">
        <f>DI103</f>
        <v>0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ROW(Source!A109)</f>
        <v>109</v>
      </c>
      <c r="B104">
        <v>72842451</v>
      </c>
      <c r="C104">
        <v>72843264</v>
      </c>
      <c r="D104">
        <v>65153288</v>
      </c>
      <c r="E104">
        <v>1</v>
      </c>
      <c r="F104">
        <v>1</v>
      </c>
      <c r="G104">
        <v>30570983</v>
      </c>
      <c r="H104">
        <v>2</v>
      </c>
      <c r="I104" t="s">
        <v>245</v>
      </c>
      <c r="J104" t="s">
        <v>246</v>
      </c>
      <c r="K104" t="s">
        <v>247</v>
      </c>
      <c r="L104">
        <v>1368</v>
      </c>
      <c r="N104">
        <v>1011</v>
      </c>
      <c r="O104" t="s">
        <v>248</v>
      </c>
      <c r="P104" t="s">
        <v>248</v>
      </c>
      <c r="Q104">
        <v>1</v>
      </c>
      <c r="W104">
        <v>0</v>
      </c>
      <c r="X104">
        <v>-7781208</v>
      </c>
      <c r="Y104">
        <f>(AT104*1.25)</f>
        <v>0.96250000000000002</v>
      </c>
      <c r="AA104">
        <v>0</v>
      </c>
      <c r="AB104">
        <v>83.1</v>
      </c>
      <c r="AC104">
        <v>12.62</v>
      </c>
      <c r="AD104">
        <v>0</v>
      </c>
      <c r="AE104">
        <v>0</v>
      </c>
      <c r="AF104">
        <v>83.1</v>
      </c>
      <c r="AG104">
        <v>12.62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0.77</v>
      </c>
      <c r="AU104" t="s">
        <v>15</v>
      </c>
      <c r="AV104">
        <v>0</v>
      </c>
      <c r="AW104">
        <v>2</v>
      </c>
      <c r="AX104">
        <v>72843272</v>
      </c>
      <c r="AY104">
        <v>1</v>
      </c>
      <c r="AZ104">
        <v>0</v>
      </c>
      <c r="BA104">
        <v>104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f>ROUND(Y104*Source!I109*DO104,9)</f>
        <v>0</v>
      </c>
      <c r="CX104">
        <f>ROUND(Y104*Source!I109,9)</f>
        <v>1.2993749999999999</v>
      </c>
      <c r="CY104">
        <f>AB104</f>
        <v>83.1</v>
      </c>
      <c r="CZ104">
        <f>AF104</f>
        <v>83.1</v>
      </c>
      <c r="DA104">
        <f>AJ104</f>
        <v>1</v>
      </c>
      <c r="DB104">
        <f>ROUND((ROUND(AT104*CZ104,2)*1.25),6)</f>
        <v>79.987499999999997</v>
      </c>
      <c r="DC104">
        <f>ROUND((ROUND(AT104*AG104,2)*1.25),6)</f>
        <v>12.15</v>
      </c>
      <c r="DD104" t="s">
        <v>3</v>
      </c>
      <c r="DE104" t="s">
        <v>3</v>
      </c>
      <c r="DF104">
        <f t="shared" si="29"/>
        <v>0</v>
      </c>
      <c r="DG104">
        <f t="shared" si="27"/>
        <v>107.98</v>
      </c>
      <c r="DH104">
        <f t="shared" si="28"/>
        <v>16.399999999999999</v>
      </c>
      <c r="DI104">
        <f t="shared" si="26"/>
        <v>0</v>
      </c>
      <c r="DJ104">
        <f>DG104</f>
        <v>107.98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ROW(Source!A109)</f>
        <v>109</v>
      </c>
      <c r="B105">
        <v>72842451</v>
      </c>
      <c r="C105">
        <v>72843264</v>
      </c>
      <c r="D105">
        <v>65153348</v>
      </c>
      <c r="E105">
        <v>1</v>
      </c>
      <c r="F105">
        <v>1</v>
      </c>
      <c r="G105">
        <v>30570983</v>
      </c>
      <c r="H105">
        <v>2</v>
      </c>
      <c r="I105" t="s">
        <v>300</v>
      </c>
      <c r="J105" t="s">
        <v>301</v>
      </c>
      <c r="K105" t="s">
        <v>302</v>
      </c>
      <c r="L105">
        <v>1368</v>
      </c>
      <c r="N105">
        <v>1011</v>
      </c>
      <c r="O105" t="s">
        <v>248</v>
      </c>
      <c r="P105" t="s">
        <v>248</v>
      </c>
      <c r="Q105">
        <v>1</v>
      </c>
      <c r="W105">
        <v>0</v>
      </c>
      <c r="X105">
        <v>578867756</v>
      </c>
      <c r="Y105">
        <f>(AT105*1.25)</f>
        <v>1.0374999999999999</v>
      </c>
      <c r="AA105">
        <v>0</v>
      </c>
      <c r="AB105">
        <v>0.36</v>
      </c>
      <c r="AC105">
        <v>0</v>
      </c>
      <c r="AD105">
        <v>0</v>
      </c>
      <c r="AE105">
        <v>0</v>
      </c>
      <c r="AF105">
        <v>0.36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0.83</v>
      </c>
      <c r="AU105" t="s">
        <v>15</v>
      </c>
      <c r="AV105">
        <v>0</v>
      </c>
      <c r="AW105">
        <v>2</v>
      </c>
      <c r="AX105">
        <v>72843273</v>
      </c>
      <c r="AY105">
        <v>1</v>
      </c>
      <c r="AZ105">
        <v>0</v>
      </c>
      <c r="BA105">
        <v>105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f>ROUND(Y105*Source!I109*DO105,9)</f>
        <v>0</v>
      </c>
      <c r="CX105">
        <f>ROUND(Y105*Source!I109,9)</f>
        <v>1.400625</v>
      </c>
      <c r="CY105">
        <f>AB105</f>
        <v>0.36</v>
      </c>
      <c r="CZ105">
        <f>AF105</f>
        <v>0.36</v>
      </c>
      <c r="DA105">
        <f>AJ105</f>
        <v>1</v>
      </c>
      <c r="DB105">
        <f>ROUND((ROUND(AT105*CZ105,2)*1.25),6)</f>
        <v>0.375</v>
      </c>
      <c r="DC105">
        <f>ROUND((ROUND(AT105*AG105,2)*1.25),6)</f>
        <v>0</v>
      </c>
      <c r="DD105" t="s">
        <v>3</v>
      </c>
      <c r="DE105" t="s">
        <v>3</v>
      </c>
      <c r="DF105">
        <f t="shared" si="29"/>
        <v>0</v>
      </c>
      <c r="DG105">
        <f t="shared" si="27"/>
        <v>0.5</v>
      </c>
      <c r="DH105">
        <f t="shared" si="28"/>
        <v>0</v>
      </c>
      <c r="DI105">
        <f t="shared" si="26"/>
        <v>0</v>
      </c>
      <c r="DJ105">
        <f>DG105</f>
        <v>0.5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ROW(Source!A109)</f>
        <v>109</v>
      </c>
      <c r="B106">
        <v>72842451</v>
      </c>
      <c r="C106">
        <v>72843264</v>
      </c>
      <c r="D106">
        <v>31110602</v>
      </c>
      <c r="E106">
        <v>1</v>
      </c>
      <c r="F106">
        <v>1</v>
      </c>
      <c r="G106">
        <v>30570983</v>
      </c>
      <c r="H106">
        <v>3</v>
      </c>
      <c r="I106" t="s">
        <v>252</v>
      </c>
      <c r="J106" t="s">
        <v>253</v>
      </c>
      <c r="K106" t="s">
        <v>254</v>
      </c>
      <c r="L106">
        <v>1346</v>
      </c>
      <c r="N106">
        <v>1009</v>
      </c>
      <c r="O106" t="s">
        <v>70</v>
      </c>
      <c r="P106" t="s">
        <v>70</v>
      </c>
      <c r="Q106">
        <v>1</v>
      </c>
      <c r="W106">
        <v>0</v>
      </c>
      <c r="X106">
        <v>-1299596119</v>
      </c>
      <c r="Y106">
        <f>AT106</f>
        <v>0.5</v>
      </c>
      <c r="AA106">
        <v>1.61</v>
      </c>
      <c r="AB106">
        <v>0</v>
      </c>
      <c r="AC106">
        <v>0</v>
      </c>
      <c r="AD106">
        <v>0</v>
      </c>
      <c r="AE106">
        <v>1.61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0.5</v>
      </c>
      <c r="AU106" t="s">
        <v>3</v>
      </c>
      <c r="AV106">
        <v>0</v>
      </c>
      <c r="AW106">
        <v>2</v>
      </c>
      <c r="AX106">
        <v>72843274</v>
      </c>
      <c r="AY106">
        <v>1</v>
      </c>
      <c r="AZ106">
        <v>0</v>
      </c>
      <c r="BA106">
        <v>106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ROUND(Y106*Source!I109,9)</f>
        <v>0.67500000000000004</v>
      </c>
      <c r="CY106">
        <f>AA106</f>
        <v>1.61</v>
      </c>
      <c r="CZ106">
        <f>AE106</f>
        <v>1.61</v>
      </c>
      <c r="DA106">
        <f>AI106</f>
        <v>1</v>
      </c>
      <c r="DB106">
        <f>ROUND(ROUND(AT106*CZ106,2),6)</f>
        <v>0.81</v>
      </c>
      <c r="DC106">
        <f>ROUND(ROUND(AT106*AG106,2),6)</f>
        <v>0</v>
      </c>
      <c r="DD106" t="s">
        <v>3</v>
      </c>
      <c r="DE106" t="s">
        <v>3</v>
      </c>
      <c r="DF106">
        <f t="shared" si="29"/>
        <v>1.0900000000000001</v>
      </c>
      <c r="DG106">
        <f t="shared" si="27"/>
        <v>0</v>
      </c>
      <c r="DH106">
        <f t="shared" si="28"/>
        <v>0</v>
      </c>
      <c r="DI106">
        <f t="shared" si="26"/>
        <v>0</v>
      </c>
      <c r="DJ106">
        <f>DF106</f>
        <v>1.0900000000000001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ROW(Source!A109)</f>
        <v>109</v>
      </c>
      <c r="B107">
        <v>72842451</v>
      </c>
      <c r="C107">
        <v>72843264</v>
      </c>
      <c r="D107">
        <v>64819771</v>
      </c>
      <c r="E107">
        <v>1</v>
      </c>
      <c r="F107">
        <v>1</v>
      </c>
      <c r="G107">
        <v>30570983</v>
      </c>
      <c r="H107">
        <v>3</v>
      </c>
      <c r="I107" t="s">
        <v>303</v>
      </c>
      <c r="J107" t="s">
        <v>304</v>
      </c>
      <c r="K107" t="s">
        <v>305</v>
      </c>
      <c r="L107">
        <v>1327</v>
      </c>
      <c r="N107">
        <v>1005</v>
      </c>
      <c r="O107" t="s">
        <v>59</v>
      </c>
      <c r="P107" t="s">
        <v>59</v>
      </c>
      <c r="Q107">
        <v>1</v>
      </c>
      <c r="W107">
        <v>0</v>
      </c>
      <c r="X107">
        <v>-1822915102</v>
      </c>
      <c r="Y107">
        <f>AT107</f>
        <v>105</v>
      </c>
      <c r="AA107">
        <v>2.5499999999999998</v>
      </c>
      <c r="AB107">
        <v>0</v>
      </c>
      <c r="AC107">
        <v>0</v>
      </c>
      <c r="AD107">
        <v>0</v>
      </c>
      <c r="AE107">
        <v>2.5499999999999998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105</v>
      </c>
      <c r="AU107" t="s">
        <v>3</v>
      </c>
      <c r="AV107">
        <v>0</v>
      </c>
      <c r="AW107">
        <v>2</v>
      </c>
      <c r="AX107">
        <v>72843275</v>
      </c>
      <c r="AY107">
        <v>1</v>
      </c>
      <c r="AZ107">
        <v>0</v>
      </c>
      <c r="BA107">
        <v>107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ROUND(Y107*Source!I109,9)</f>
        <v>141.75</v>
      </c>
      <c r="CY107">
        <f>AA107</f>
        <v>2.5499999999999998</v>
      </c>
      <c r="CZ107">
        <f>AE107</f>
        <v>2.5499999999999998</v>
      </c>
      <c r="DA107">
        <f>AI107</f>
        <v>1</v>
      </c>
      <c r="DB107">
        <f>ROUND(ROUND(AT107*CZ107,2),6)</f>
        <v>267.75</v>
      </c>
      <c r="DC107">
        <f>ROUND(ROUND(AT107*AG107,2),6)</f>
        <v>0</v>
      </c>
      <c r="DD107" t="s">
        <v>3</v>
      </c>
      <c r="DE107" t="s">
        <v>3</v>
      </c>
      <c r="DF107">
        <f t="shared" si="29"/>
        <v>361.46</v>
      </c>
      <c r="DG107">
        <f t="shared" si="27"/>
        <v>0</v>
      </c>
      <c r="DH107">
        <f t="shared" si="28"/>
        <v>0</v>
      </c>
      <c r="DI107">
        <f t="shared" si="26"/>
        <v>0</v>
      </c>
      <c r="DJ107">
        <f>DF107</f>
        <v>361.46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ROW(Source!A109)</f>
        <v>109</v>
      </c>
      <c r="B108">
        <v>72842451</v>
      </c>
      <c r="C108">
        <v>72843264</v>
      </c>
      <c r="D108">
        <v>64820687</v>
      </c>
      <c r="E108">
        <v>1</v>
      </c>
      <c r="F108">
        <v>1</v>
      </c>
      <c r="G108">
        <v>30570983</v>
      </c>
      <c r="H108">
        <v>3</v>
      </c>
      <c r="I108" t="s">
        <v>195</v>
      </c>
      <c r="J108" t="s">
        <v>197</v>
      </c>
      <c r="K108" t="s">
        <v>196</v>
      </c>
      <c r="L108">
        <v>1327</v>
      </c>
      <c r="N108">
        <v>1005</v>
      </c>
      <c r="O108" t="s">
        <v>59</v>
      </c>
      <c r="P108" t="s">
        <v>59</v>
      </c>
      <c r="Q108">
        <v>1</v>
      </c>
      <c r="W108">
        <v>0</v>
      </c>
      <c r="X108">
        <v>-409369215</v>
      </c>
      <c r="Y108">
        <f>AT108</f>
        <v>102.5</v>
      </c>
      <c r="AA108">
        <v>458.38</v>
      </c>
      <c r="AB108">
        <v>0</v>
      </c>
      <c r="AC108">
        <v>0</v>
      </c>
      <c r="AD108">
        <v>0</v>
      </c>
      <c r="AE108">
        <v>458.38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0</v>
      </c>
      <c r="AN108">
        <v>0</v>
      </c>
      <c r="AO108">
        <v>0</v>
      </c>
      <c r="AP108">
        <v>1</v>
      </c>
      <c r="AQ108">
        <v>0</v>
      </c>
      <c r="AR108">
        <v>0</v>
      </c>
      <c r="AS108" t="s">
        <v>3</v>
      </c>
      <c r="AT108">
        <v>102.5</v>
      </c>
      <c r="AU108" t="s">
        <v>3</v>
      </c>
      <c r="AV108">
        <v>0</v>
      </c>
      <c r="AW108">
        <v>1</v>
      </c>
      <c r="AX108">
        <v>-1</v>
      </c>
      <c r="AY108">
        <v>0</v>
      </c>
      <c r="AZ108">
        <v>0</v>
      </c>
      <c r="BA108" t="s">
        <v>3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ROUND(Y108*Source!I109,9)</f>
        <v>138.375</v>
      </c>
      <c r="CY108">
        <f>AA108</f>
        <v>458.38</v>
      </c>
      <c r="CZ108">
        <f>AE108</f>
        <v>458.38</v>
      </c>
      <c r="DA108">
        <f>AI108</f>
        <v>1</v>
      </c>
      <c r="DB108">
        <f>ROUND(ROUND(AT108*CZ108,2),6)</f>
        <v>46983.95</v>
      </c>
      <c r="DC108">
        <f>ROUND(ROUND(AT108*AG108,2),6)</f>
        <v>0</v>
      </c>
      <c r="DD108" t="s">
        <v>3</v>
      </c>
      <c r="DE108" t="s">
        <v>3</v>
      </c>
      <c r="DF108">
        <f t="shared" si="29"/>
        <v>63428.33</v>
      </c>
      <c r="DG108">
        <f t="shared" si="27"/>
        <v>0</v>
      </c>
      <c r="DH108">
        <f t="shared" si="28"/>
        <v>0</v>
      </c>
      <c r="DI108">
        <f t="shared" si="26"/>
        <v>0</v>
      </c>
      <c r="DJ108">
        <f>DF108</f>
        <v>63428.33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ROW(Source!A110)</f>
        <v>110</v>
      </c>
      <c r="B109">
        <v>72842452</v>
      </c>
      <c r="C109">
        <v>72843264</v>
      </c>
      <c r="D109">
        <v>44573642</v>
      </c>
      <c r="E109">
        <v>30570983</v>
      </c>
      <c r="F109">
        <v>1</v>
      </c>
      <c r="G109">
        <v>30570983</v>
      </c>
      <c r="H109">
        <v>1</v>
      </c>
      <c r="I109" t="s">
        <v>242</v>
      </c>
      <c r="J109" t="s">
        <v>3</v>
      </c>
      <c r="K109" t="s">
        <v>243</v>
      </c>
      <c r="L109">
        <v>1191</v>
      </c>
      <c r="N109">
        <v>1013</v>
      </c>
      <c r="O109" t="s">
        <v>244</v>
      </c>
      <c r="P109" t="s">
        <v>244</v>
      </c>
      <c r="Q109">
        <v>1</v>
      </c>
      <c r="W109">
        <v>0</v>
      </c>
      <c r="X109">
        <v>476480486</v>
      </c>
      <c r="Y109">
        <f>(AT109*1.15)</f>
        <v>25.932499999999997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22.55</v>
      </c>
      <c r="AU109" t="s">
        <v>16</v>
      </c>
      <c r="AV109">
        <v>1</v>
      </c>
      <c r="AW109">
        <v>2</v>
      </c>
      <c r="AX109">
        <v>72843271</v>
      </c>
      <c r="AY109">
        <v>1</v>
      </c>
      <c r="AZ109">
        <v>0</v>
      </c>
      <c r="BA109">
        <v>109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U109">
        <f>ROUND(AT109*Source!I110*AH109*AL109,2)</f>
        <v>0</v>
      </c>
      <c r="CV109">
        <f>ROUND(Y109*Source!I110,9)</f>
        <v>35.008875000000003</v>
      </c>
      <c r="CW109">
        <v>0</v>
      </c>
      <c r="CX109">
        <f>ROUND(Y109*Source!I110,9)</f>
        <v>35.008875000000003</v>
      </c>
      <c r="CY109">
        <f>AD109</f>
        <v>0</v>
      </c>
      <c r="CZ109">
        <f>AH109</f>
        <v>0</v>
      </c>
      <c r="DA109">
        <f>AL109</f>
        <v>1</v>
      </c>
      <c r="DB109">
        <f>ROUND((ROUND(AT109*CZ109,2)*1.15),6)</f>
        <v>0</v>
      </c>
      <c r="DC109">
        <f>ROUND((ROUND(AT109*AG109,2)*1.15),6)</f>
        <v>0</v>
      </c>
      <c r="DD109" t="s">
        <v>3</v>
      </c>
      <c r="DE109" t="s">
        <v>3</v>
      </c>
      <c r="DF109">
        <f t="shared" si="29"/>
        <v>0</v>
      </c>
      <c r="DG109">
        <f t="shared" si="27"/>
        <v>0</v>
      </c>
      <c r="DH109">
        <f t="shared" si="28"/>
        <v>0</v>
      </c>
      <c r="DI109">
        <f t="shared" si="26"/>
        <v>0</v>
      </c>
      <c r="DJ109">
        <f>DI109</f>
        <v>0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ROW(Source!A110)</f>
        <v>110</v>
      </c>
      <c r="B110">
        <v>72842452</v>
      </c>
      <c r="C110">
        <v>72843264</v>
      </c>
      <c r="D110">
        <v>65153288</v>
      </c>
      <c r="E110">
        <v>1</v>
      </c>
      <c r="F110">
        <v>1</v>
      </c>
      <c r="G110">
        <v>30570983</v>
      </c>
      <c r="H110">
        <v>2</v>
      </c>
      <c r="I110" t="s">
        <v>245</v>
      </c>
      <c r="J110" t="s">
        <v>246</v>
      </c>
      <c r="K110" t="s">
        <v>247</v>
      </c>
      <c r="L110">
        <v>1368</v>
      </c>
      <c r="N110">
        <v>1011</v>
      </c>
      <c r="O110" t="s">
        <v>248</v>
      </c>
      <c r="P110" t="s">
        <v>248</v>
      </c>
      <c r="Q110">
        <v>1</v>
      </c>
      <c r="W110">
        <v>0</v>
      </c>
      <c r="X110">
        <v>-7781208</v>
      </c>
      <c r="Y110">
        <f>(AT110*1.25)</f>
        <v>0.96250000000000002</v>
      </c>
      <c r="AA110">
        <v>0</v>
      </c>
      <c r="AB110">
        <v>1118.8900000000001</v>
      </c>
      <c r="AC110">
        <v>455.99</v>
      </c>
      <c r="AD110">
        <v>0</v>
      </c>
      <c r="AE110">
        <v>0</v>
      </c>
      <c r="AF110">
        <v>83.1</v>
      </c>
      <c r="AG110">
        <v>12.62</v>
      </c>
      <c r="AH110">
        <v>0</v>
      </c>
      <c r="AI110">
        <v>1</v>
      </c>
      <c r="AJ110">
        <v>12.86</v>
      </c>
      <c r="AK110">
        <v>34.51</v>
      </c>
      <c r="AL110">
        <v>1</v>
      </c>
      <c r="AM110">
        <v>2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0.77</v>
      </c>
      <c r="AU110" t="s">
        <v>15</v>
      </c>
      <c r="AV110">
        <v>0</v>
      </c>
      <c r="AW110">
        <v>2</v>
      </c>
      <c r="AX110">
        <v>72843272</v>
      </c>
      <c r="AY110">
        <v>1</v>
      </c>
      <c r="AZ110">
        <v>0</v>
      </c>
      <c r="BA110">
        <v>110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f>ROUND(Y110*Source!I110*DO110,9)</f>
        <v>0</v>
      </c>
      <c r="CX110">
        <f>ROUND(Y110*Source!I110,9)</f>
        <v>1.2993749999999999</v>
      </c>
      <c r="CY110">
        <f>AB110</f>
        <v>1118.8900000000001</v>
      </c>
      <c r="CZ110">
        <f>AF110</f>
        <v>83.1</v>
      </c>
      <c r="DA110">
        <f>AJ110</f>
        <v>12.86</v>
      </c>
      <c r="DB110">
        <f>ROUND((ROUND(AT110*CZ110,2)*1.25),6)</f>
        <v>79.987499999999997</v>
      </c>
      <c r="DC110">
        <f>ROUND((ROUND(AT110*AG110,2)*1.25),6)</f>
        <v>12.15</v>
      </c>
      <c r="DD110" t="s">
        <v>3</v>
      </c>
      <c r="DE110" t="s">
        <v>3</v>
      </c>
      <c r="DF110">
        <f t="shared" si="29"/>
        <v>0</v>
      </c>
      <c r="DG110">
        <f>ROUND(ROUND(AF110*AJ110,2)*CX110,2)</f>
        <v>1388.6</v>
      </c>
      <c r="DH110">
        <f>ROUND(ROUND(AG110*AK110,2)*CX110,2)</f>
        <v>565.9</v>
      </c>
      <c r="DI110">
        <f t="shared" si="26"/>
        <v>0</v>
      </c>
      <c r="DJ110">
        <f>DG110</f>
        <v>1388.6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ROW(Source!A110)</f>
        <v>110</v>
      </c>
      <c r="B111">
        <v>72842452</v>
      </c>
      <c r="C111">
        <v>72843264</v>
      </c>
      <c r="D111">
        <v>65153348</v>
      </c>
      <c r="E111">
        <v>1</v>
      </c>
      <c r="F111">
        <v>1</v>
      </c>
      <c r="G111">
        <v>30570983</v>
      </c>
      <c r="H111">
        <v>2</v>
      </c>
      <c r="I111" t="s">
        <v>300</v>
      </c>
      <c r="J111" t="s">
        <v>301</v>
      </c>
      <c r="K111" t="s">
        <v>302</v>
      </c>
      <c r="L111">
        <v>1368</v>
      </c>
      <c r="N111">
        <v>1011</v>
      </c>
      <c r="O111" t="s">
        <v>248</v>
      </c>
      <c r="P111" t="s">
        <v>248</v>
      </c>
      <c r="Q111">
        <v>1</v>
      </c>
      <c r="W111">
        <v>0</v>
      </c>
      <c r="X111">
        <v>578867756</v>
      </c>
      <c r="Y111">
        <f>(AT111*1.25)</f>
        <v>1.0374999999999999</v>
      </c>
      <c r="AA111">
        <v>0</v>
      </c>
      <c r="AB111">
        <v>3.33</v>
      </c>
      <c r="AC111">
        <v>0</v>
      </c>
      <c r="AD111">
        <v>0</v>
      </c>
      <c r="AE111">
        <v>0</v>
      </c>
      <c r="AF111">
        <v>0.36</v>
      </c>
      <c r="AG111">
        <v>0</v>
      </c>
      <c r="AH111">
        <v>0</v>
      </c>
      <c r="AI111">
        <v>1</v>
      </c>
      <c r="AJ111">
        <v>8.83</v>
      </c>
      <c r="AK111">
        <v>34.51</v>
      </c>
      <c r="AL111">
        <v>1</v>
      </c>
      <c r="AM111">
        <v>2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0.83</v>
      </c>
      <c r="AU111" t="s">
        <v>15</v>
      </c>
      <c r="AV111">
        <v>0</v>
      </c>
      <c r="AW111">
        <v>2</v>
      </c>
      <c r="AX111">
        <v>72843273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f>ROUND(Y111*Source!I110*DO111,9)</f>
        <v>0</v>
      </c>
      <c r="CX111">
        <f>ROUND(Y111*Source!I110,9)</f>
        <v>1.400625</v>
      </c>
      <c r="CY111">
        <f>AB111</f>
        <v>3.33</v>
      </c>
      <c r="CZ111">
        <f>AF111</f>
        <v>0.36</v>
      </c>
      <c r="DA111">
        <f>AJ111</f>
        <v>8.83</v>
      </c>
      <c r="DB111">
        <f>ROUND((ROUND(AT111*CZ111,2)*1.25),6)</f>
        <v>0.375</v>
      </c>
      <c r="DC111">
        <f>ROUND((ROUND(AT111*AG111,2)*1.25),6)</f>
        <v>0</v>
      </c>
      <c r="DD111" t="s">
        <v>3</v>
      </c>
      <c r="DE111" t="s">
        <v>3</v>
      </c>
      <c r="DF111">
        <f t="shared" si="29"/>
        <v>0</v>
      </c>
      <c r="DG111">
        <f>ROUND(ROUND(AF111*AJ111,2)*CX111,2)</f>
        <v>4.45</v>
      </c>
      <c r="DH111">
        <f>ROUND(ROUND(AG111*AK111,2)*CX111,2)</f>
        <v>0</v>
      </c>
      <c r="DI111">
        <f t="shared" si="26"/>
        <v>0</v>
      </c>
      <c r="DJ111">
        <f>DG111</f>
        <v>4.45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ROW(Source!A110)</f>
        <v>110</v>
      </c>
      <c r="B112">
        <v>72842452</v>
      </c>
      <c r="C112">
        <v>72843264</v>
      </c>
      <c r="D112">
        <v>31110602</v>
      </c>
      <c r="E112">
        <v>1</v>
      </c>
      <c r="F112">
        <v>1</v>
      </c>
      <c r="G112">
        <v>30570983</v>
      </c>
      <c r="H112">
        <v>3</v>
      </c>
      <c r="I112" t="s">
        <v>252</v>
      </c>
      <c r="J112" t="s">
        <v>253</v>
      </c>
      <c r="K112" t="s">
        <v>254</v>
      </c>
      <c r="L112">
        <v>1346</v>
      </c>
      <c r="N112">
        <v>1009</v>
      </c>
      <c r="O112" t="s">
        <v>70</v>
      </c>
      <c r="P112" t="s">
        <v>70</v>
      </c>
      <c r="Q112">
        <v>1</v>
      </c>
      <c r="W112">
        <v>0</v>
      </c>
      <c r="X112">
        <v>-1299596119</v>
      </c>
      <c r="Y112">
        <f>AT112</f>
        <v>0.5</v>
      </c>
      <c r="AA112">
        <v>53.61</v>
      </c>
      <c r="AB112">
        <v>0</v>
      </c>
      <c r="AC112">
        <v>0</v>
      </c>
      <c r="AD112">
        <v>0</v>
      </c>
      <c r="AE112">
        <v>1.61</v>
      </c>
      <c r="AF112">
        <v>0</v>
      </c>
      <c r="AG112">
        <v>0</v>
      </c>
      <c r="AH112">
        <v>0</v>
      </c>
      <c r="AI112">
        <v>33.299999999999997</v>
      </c>
      <c r="AJ112">
        <v>1</v>
      </c>
      <c r="AK112">
        <v>1</v>
      </c>
      <c r="AL112">
        <v>1</v>
      </c>
      <c r="AM112">
        <v>2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0.5</v>
      </c>
      <c r="AU112" t="s">
        <v>3</v>
      </c>
      <c r="AV112">
        <v>0</v>
      </c>
      <c r="AW112">
        <v>2</v>
      </c>
      <c r="AX112">
        <v>72843274</v>
      </c>
      <c r="AY112">
        <v>1</v>
      </c>
      <c r="AZ112">
        <v>0</v>
      </c>
      <c r="BA112">
        <v>112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v>0</v>
      </c>
      <c r="CX112">
        <f>ROUND(Y112*Source!I110,9)</f>
        <v>0.67500000000000004</v>
      </c>
      <c r="CY112">
        <f>AA112</f>
        <v>53.61</v>
      </c>
      <c r="CZ112">
        <f>AE112</f>
        <v>1.61</v>
      </c>
      <c r="DA112">
        <f>AI112</f>
        <v>33.299999999999997</v>
      </c>
      <c r="DB112">
        <f>ROUND(ROUND(AT112*CZ112,2),6)</f>
        <v>0.81</v>
      </c>
      <c r="DC112">
        <f>ROUND(ROUND(AT112*AG112,2),6)</f>
        <v>0</v>
      </c>
      <c r="DD112" t="s">
        <v>3</v>
      </c>
      <c r="DE112" t="s">
        <v>3</v>
      </c>
      <c r="DF112">
        <f>ROUND(ROUND(AE112*AI112,2)*CX112,2)</f>
        <v>36.19</v>
      </c>
      <c r="DG112">
        <f t="shared" ref="DG112:DG122" si="30">ROUND(ROUND(AF112,2)*CX112,2)</f>
        <v>0</v>
      </c>
      <c r="DH112">
        <f t="shared" ref="DH112:DH122" si="31">ROUND(ROUND(AG112,2)*CX112,2)</f>
        <v>0</v>
      </c>
      <c r="DI112">
        <f t="shared" si="26"/>
        <v>0</v>
      </c>
      <c r="DJ112">
        <f>DF112</f>
        <v>36.19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ROW(Source!A110)</f>
        <v>110</v>
      </c>
      <c r="B113">
        <v>72842452</v>
      </c>
      <c r="C113">
        <v>72843264</v>
      </c>
      <c r="D113">
        <v>64819771</v>
      </c>
      <c r="E113">
        <v>1</v>
      </c>
      <c r="F113">
        <v>1</v>
      </c>
      <c r="G113">
        <v>30570983</v>
      </c>
      <c r="H113">
        <v>3</v>
      </c>
      <c r="I113" t="s">
        <v>303</v>
      </c>
      <c r="J113" t="s">
        <v>304</v>
      </c>
      <c r="K113" t="s">
        <v>305</v>
      </c>
      <c r="L113">
        <v>1327</v>
      </c>
      <c r="N113">
        <v>1005</v>
      </c>
      <c r="O113" t="s">
        <v>59</v>
      </c>
      <c r="P113" t="s">
        <v>59</v>
      </c>
      <c r="Q113">
        <v>1</v>
      </c>
      <c r="W113">
        <v>0</v>
      </c>
      <c r="X113">
        <v>-1822915102</v>
      </c>
      <c r="Y113">
        <f>AT113</f>
        <v>105</v>
      </c>
      <c r="AA113">
        <v>8.82</v>
      </c>
      <c r="AB113">
        <v>0</v>
      </c>
      <c r="AC113">
        <v>0</v>
      </c>
      <c r="AD113">
        <v>0</v>
      </c>
      <c r="AE113">
        <v>2.5499999999999998</v>
      </c>
      <c r="AF113">
        <v>0</v>
      </c>
      <c r="AG113">
        <v>0</v>
      </c>
      <c r="AH113">
        <v>0</v>
      </c>
      <c r="AI113">
        <v>3.46</v>
      </c>
      <c r="AJ113">
        <v>1</v>
      </c>
      <c r="AK113">
        <v>1</v>
      </c>
      <c r="AL113">
        <v>1</v>
      </c>
      <c r="AM113">
        <v>2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105</v>
      </c>
      <c r="AU113" t="s">
        <v>3</v>
      </c>
      <c r="AV113">
        <v>0</v>
      </c>
      <c r="AW113">
        <v>2</v>
      </c>
      <c r="AX113">
        <v>72843275</v>
      </c>
      <c r="AY113">
        <v>1</v>
      </c>
      <c r="AZ113">
        <v>0</v>
      </c>
      <c r="BA113">
        <v>113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ROUND(Y113*Source!I110,9)</f>
        <v>141.75</v>
      </c>
      <c r="CY113">
        <f>AA113</f>
        <v>8.82</v>
      </c>
      <c r="CZ113">
        <f>AE113</f>
        <v>2.5499999999999998</v>
      </c>
      <c r="DA113">
        <f>AI113</f>
        <v>3.46</v>
      </c>
      <c r="DB113">
        <f>ROUND(ROUND(AT113*CZ113,2),6)</f>
        <v>267.75</v>
      </c>
      <c r="DC113">
        <f>ROUND(ROUND(AT113*AG113,2),6)</f>
        <v>0</v>
      </c>
      <c r="DD113" t="s">
        <v>3</v>
      </c>
      <c r="DE113" t="s">
        <v>3</v>
      </c>
      <c r="DF113">
        <f>ROUND(ROUND(AE113*AI113,2)*CX113,2)</f>
        <v>1250.24</v>
      </c>
      <c r="DG113">
        <f t="shared" si="30"/>
        <v>0</v>
      </c>
      <c r="DH113">
        <f t="shared" si="31"/>
        <v>0</v>
      </c>
      <c r="DI113">
        <f t="shared" si="26"/>
        <v>0</v>
      </c>
      <c r="DJ113">
        <f>DF113</f>
        <v>1250.24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ROW(Source!A110)</f>
        <v>110</v>
      </c>
      <c r="B114">
        <v>72842452</v>
      </c>
      <c r="C114">
        <v>72843264</v>
      </c>
      <c r="D114">
        <v>64820687</v>
      </c>
      <c r="E114">
        <v>1</v>
      </c>
      <c r="F114">
        <v>1</v>
      </c>
      <c r="G114">
        <v>30570983</v>
      </c>
      <c r="H114">
        <v>3</v>
      </c>
      <c r="I114" t="s">
        <v>195</v>
      </c>
      <c r="J114" t="s">
        <v>197</v>
      </c>
      <c r="K114" t="s">
        <v>196</v>
      </c>
      <c r="L114">
        <v>1327</v>
      </c>
      <c r="N114">
        <v>1005</v>
      </c>
      <c r="O114" t="s">
        <v>59</v>
      </c>
      <c r="P114" t="s">
        <v>59</v>
      </c>
      <c r="Q114">
        <v>1</v>
      </c>
      <c r="W114">
        <v>0</v>
      </c>
      <c r="X114">
        <v>-409369215</v>
      </c>
      <c r="Y114">
        <f>AT114</f>
        <v>102.5</v>
      </c>
      <c r="AA114">
        <v>1118.45</v>
      </c>
      <c r="AB114">
        <v>0</v>
      </c>
      <c r="AC114">
        <v>0</v>
      </c>
      <c r="AD114">
        <v>0</v>
      </c>
      <c r="AE114">
        <v>458.38</v>
      </c>
      <c r="AF114">
        <v>0</v>
      </c>
      <c r="AG114">
        <v>0</v>
      </c>
      <c r="AH114">
        <v>0</v>
      </c>
      <c r="AI114">
        <v>2.44</v>
      </c>
      <c r="AJ114">
        <v>1</v>
      </c>
      <c r="AK114">
        <v>1</v>
      </c>
      <c r="AL114">
        <v>1</v>
      </c>
      <c r="AM114">
        <v>0</v>
      </c>
      <c r="AN114">
        <v>0</v>
      </c>
      <c r="AO114">
        <v>0</v>
      </c>
      <c r="AP114">
        <v>1</v>
      </c>
      <c r="AQ114">
        <v>0</v>
      </c>
      <c r="AR114">
        <v>0</v>
      </c>
      <c r="AS114" t="s">
        <v>3</v>
      </c>
      <c r="AT114">
        <v>102.5</v>
      </c>
      <c r="AU114" t="s">
        <v>3</v>
      </c>
      <c r="AV114">
        <v>0</v>
      </c>
      <c r="AW114">
        <v>1</v>
      </c>
      <c r="AX114">
        <v>-1</v>
      </c>
      <c r="AY114">
        <v>0</v>
      </c>
      <c r="AZ114">
        <v>0</v>
      </c>
      <c r="BA114" t="s">
        <v>3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ROUND(Y114*Source!I110,9)</f>
        <v>138.375</v>
      </c>
      <c r="CY114">
        <f>AA114</f>
        <v>1118.45</v>
      </c>
      <c r="CZ114">
        <f>AE114</f>
        <v>458.38</v>
      </c>
      <c r="DA114">
        <f>AI114</f>
        <v>2.44</v>
      </c>
      <c r="DB114">
        <f>ROUND(ROUND(AT114*CZ114,2),6)</f>
        <v>46983.95</v>
      </c>
      <c r="DC114">
        <f>ROUND(ROUND(AT114*AG114,2),6)</f>
        <v>0</v>
      </c>
      <c r="DD114" t="s">
        <v>3</v>
      </c>
      <c r="DE114" t="s">
        <v>3</v>
      </c>
      <c r="DF114">
        <f>ROUND(ROUND(AE114*AI114,2)*CX114,2)</f>
        <v>154765.51999999999</v>
      </c>
      <c r="DG114">
        <f t="shared" si="30"/>
        <v>0</v>
      </c>
      <c r="DH114">
        <f t="shared" si="31"/>
        <v>0</v>
      </c>
      <c r="DI114">
        <f t="shared" si="26"/>
        <v>0</v>
      </c>
      <c r="DJ114">
        <f>DF114</f>
        <v>154765.51999999999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ROW(Source!A113)</f>
        <v>113</v>
      </c>
      <c r="B115">
        <v>72842451</v>
      </c>
      <c r="C115">
        <v>72843278</v>
      </c>
      <c r="D115">
        <v>44573642</v>
      </c>
      <c r="E115">
        <v>30570983</v>
      </c>
      <c r="F115">
        <v>1</v>
      </c>
      <c r="G115">
        <v>30570983</v>
      </c>
      <c r="H115">
        <v>1</v>
      </c>
      <c r="I115" t="s">
        <v>242</v>
      </c>
      <c r="J115" t="s">
        <v>3</v>
      </c>
      <c r="K115" t="s">
        <v>243</v>
      </c>
      <c r="L115">
        <v>1191</v>
      </c>
      <c r="N115">
        <v>1013</v>
      </c>
      <c r="O115" t="s">
        <v>244</v>
      </c>
      <c r="P115" t="s">
        <v>244</v>
      </c>
      <c r="Q115">
        <v>1</v>
      </c>
      <c r="W115">
        <v>0</v>
      </c>
      <c r="X115">
        <v>476480486</v>
      </c>
      <c r="Y115">
        <f>(AT115*1.15)</f>
        <v>7.6589999999999998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6.66</v>
      </c>
      <c r="AU115" t="s">
        <v>16</v>
      </c>
      <c r="AV115">
        <v>1</v>
      </c>
      <c r="AW115">
        <v>2</v>
      </c>
      <c r="AX115">
        <v>72843286</v>
      </c>
      <c r="AY115">
        <v>1</v>
      </c>
      <c r="AZ115">
        <v>0</v>
      </c>
      <c r="BA115">
        <v>115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U115">
        <f>ROUND(AT115*Source!I113*AH115*AL115,2)</f>
        <v>0</v>
      </c>
      <c r="CV115">
        <f>ROUND(Y115*Source!I113,9)</f>
        <v>7.2760499999999997</v>
      </c>
      <c r="CW115">
        <v>0</v>
      </c>
      <c r="CX115">
        <f>ROUND(Y115*Source!I113,9)</f>
        <v>7.2760499999999997</v>
      </c>
      <c r="CY115">
        <f>AD115</f>
        <v>0</v>
      </c>
      <c r="CZ115">
        <f>AH115</f>
        <v>0</v>
      </c>
      <c r="DA115">
        <f>AL115</f>
        <v>1</v>
      </c>
      <c r="DB115">
        <f>ROUND((ROUND(AT115*CZ115,2)*1.15),6)</f>
        <v>0</v>
      </c>
      <c r="DC115">
        <f>ROUND((ROUND(AT115*AG115,2)*1.15),6)</f>
        <v>0</v>
      </c>
      <c r="DD115" t="s">
        <v>3</v>
      </c>
      <c r="DE115" t="s">
        <v>3</v>
      </c>
      <c r="DF115">
        <f t="shared" ref="DF115:DF125" si="32">ROUND(ROUND(AE115,2)*CX115,2)</f>
        <v>0</v>
      </c>
      <c r="DG115">
        <f t="shared" si="30"/>
        <v>0</v>
      </c>
      <c r="DH115">
        <f t="shared" si="31"/>
        <v>0</v>
      </c>
      <c r="DI115">
        <f t="shared" si="26"/>
        <v>0</v>
      </c>
      <c r="DJ115">
        <f>DI115</f>
        <v>0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ROW(Source!A113)</f>
        <v>113</v>
      </c>
      <c r="B116">
        <v>72842451</v>
      </c>
      <c r="C116">
        <v>72843278</v>
      </c>
      <c r="D116">
        <v>65153288</v>
      </c>
      <c r="E116">
        <v>1</v>
      </c>
      <c r="F116">
        <v>1</v>
      </c>
      <c r="G116">
        <v>30570983</v>
      </c>
      <c r="H116">
        <v>2</v>
      </c>
      <c r="I116" t="s">
        <v>245</v>
      </c>
      <c r="J116" t="s">
        <v>246</v>
      </c>
      <c r="K116" t="s">
        <v>247</v>
      </c>
      <c r="L116">
        <v>1368</v>
      </c>
      <c r="N116">
        <v>1011</v>
      </c>
      <c r="O116" t="s">
        <v>248</v>
      </c>
      <c r="P116" t="s">
        <v>248</v>
      </c>
      <c r="Q116">
        <v>1</v>
      </c>
      <c r="W116">
        <v>0</v>
      </c>
      <c r="X116">
        <v>-7781208</v>
      </c>
      <c r="Y116">
        <f>(AT116*1.25)</f>
        <v>3.7499999999999999E-2</v>
      </c>
      <c r="AA116">
        <v>0</v>
      </c>
      <c r="AB116">
        <v>83.1</v>
      </c>
      <c r="AC116">
        <v>12.62</v>
      </c>
      <c r="AD116">
        <v>0</v>
      </c>
      <c r="AE116">
        <v>0</v>
      </c>
      <c r="AF116">
        <v>83.1</v>
      </c>
      <c r="AG116">
        <v>12.62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0.03</v>
      </c>
      <c r="AU116" t="s">
        <v>15</v>
      </c>
      <c r="AV116">
        <v>0</v>
      </c>
      <c r="AW116">
        <v>2</v>
      </c>
      <c r="AX116">
        <v>72843287</v>
      </c>
      <c r="AY116">
        <v>1</v>
      </c>
      <c r="AZ116">
        <v>0</v>
      </c>
      <c r="BA116">
        <v>116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f>ROUND(Y116*Source!I113*DO116,9)</f>
        <v>0</v>
      </c>
      <c r="CX116">
        <f>ROUND(Y116*Source!I113,9)</f>
        <v>3.5624999999999997E-2</v>
      </c>
      <c r="CY116">
        <f>AB116</f>
        <v>83.1</v>
      </c>
      <c r="CZ116">
        <f>AF116</f>
        <v>83.1</v>
      </c>
      <c r="DA116">
        <f>AJ116</f>
        <v>1</v>
      </c>
      <c r="DB116">
        <f>ROUND((ROUND(AT116*CZ116,2)*1.25),6)</f>
        <v>3.1124999999999998</v>
      </c>
      <c r="DC116">
        <f>ROUND((ROUND(AT116*AG116,2)*1.25),6)</f>
        <v>0.47499999999999998</v>
      </c>
      <c r="DD116" t="s">
        <v>3</v>
      </c>
      <c r="DE116" t="s">
        <v>3</v>
      </c>
      <c r="DF116">
        <f t="shared" si="32"/>
        <v>0</v>
      </c>
      <c r="DG116">
        <f t="shared" si="30"/>
        <v>2.96</v>
      </c>
      <c r="DH116">
        <f t="shared" si="31"/>
        <v>0.45</v>
      </c>
      <c r="DI116">
        <f t="shared" si="26"/>
        <v>0</v>
      </c>
      <c r="DJ116">
        <f>DG116</f>
        <v>2.96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ROW(Source!A113)</f>
        <v>113</v>
      </c>
      <c r="B117">
        <v>72842451</v>
      </c>
      <c r="C117">
        <v>72843278</v>
      </c>
      <c r="D117">
        <v>65153398</v>
      </c>
      <c r="E117">
        <v>1</v>
      </c>
      <c r="F117">
        <v>1</v>
      </c>
      <c r="G117">
        <v>30570983</v>
      </c>
      <c r="H117">
        <v>2</v>
      </c>
      <c r="I117" t="s">
        <v>276</v>
      </c>
      <c r="J117" t="s">
        <v>277</v>
      </c>
      <c r="K117" t="s">
        <v>278</v>
      </c>
      <c r="L117">
        <v>1368</v>
      </c>
      <c r="N117">
        <v>1011</v>
      </c>
      <c r="O117" t="s">
        <v>248</v>
      </c>
      <c r="P117" t="s">
        <v>248</v>
      </c>
      <c r="Q117">
        <v>1</v>
      </c>
      <c r="W117">
        <v>0</v>
      </c>
      <c r="X117">
        <v>-1840684430</v>
      </c>
      <c r="Y117">
        <f>(AT117*1.25)</f>
        <v>1.6625000000000001</v>
      </c>
      <c r="AA117">
        <v>0</v>
      </c>
      <c r="AB117">
        <v>0.8</v>
      </c>
      <c r="AC117">
        <v>0</v>
      </c>
      <c r="AD117">
        <v>0</v>
      </c>
      <c r="AE117">
        <v>0</v>
      </c>
      <c r="AF117">
        <v>0.8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1.33</v>
      </c>
      <c r="AU117" t="s">
        <v>15</v>
      </c>
      <c r="AV117">
        <v>0</v>
      </c>
      <c r="AW117">
        <v>2</v>
      </c>
      <c r="AX117">
        <v>72843288</v>
      </c>
      <c r="AY117">
        <v>1</v>
      </c>
      <c r="AZ117">
        <v>0</v>
      </c>
      <c r="BA117">
        <v>117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f>ROUND(Y117*Source!I113*DO117,9)</f>
        <v>0</v>
      </c>
      <c r="CX117">
        <f>ROUND(Y117*Source!I113,9)</f>
        <v>1.579375</v>
      </c>
      <c r="CY117">
        <f>AB117</f>
        <v>0.8</v>
      </c>
      <c r="CZ117">
        <f>AF117</f>
        <v>0.8</v>
      </c>
      <c r="DA117">
        <f>AJ117</f>
        <v>1</v>
      </c>
      <c r="DB117">
        <f>ROUND((ROUND(AT117*CZ117,2)*1.25),6)</f>
        <v>1.325</v>
      </c>
      <c r="DC117">
        <f>ROUND((ROUND(AT117*AG117,2)*1.25),6)</f>
        <v>0</v>
      </c>
      <c r="DD117" t="s">
        <v>3</v>
      </c>
      <c r="DE117" t="s">
        <v>3</v>
      </c>
      <c r="DF117">
        <f t="shared" si="32"/>
        <v>0</v>
      </c>
      <c r="DG117">
        <f t="shared" si="30"/>
        <v>1.26</v>
      </c>
      <c r="DH117">
        <f t="shared" si="31"/>
        <v>0</v>
      </c>
      <c r="DI117">
        <f t="shared" si="26"/>
        <v>0</v>
      </c>
      <c r="DJ117">
        <f>DG117</f>
        <v>1.26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ROW(Source!A113)</f>
        <v>113</v>
      </c>
      <c r="B118">
        <v>72842451</v>
      </c>
      <c r="C118">
        <v>72843278</v>
      </c>
      <c r="D118">
        <v>65153365</v>
      </c>
      <c r="E118">
        <v>1</v>
      </c>
      <c r="F118">
        <v>1</v>
      </c>
      <c r="G118">
        <v>30570983</v>
      </c>
      <c r="H118">
        <v>2</v>
      </c>
      <c r="I118" t="s">
        <v>306</v>
      </c>
      <c r="J118" t="s">
        <v>307</v>
      </c>
      <c r="K118" t="s">
        <v>308</v>
      </c>
      <c r="L118">
        <v>1368</v>
      </c>
      <c r="N118">
        <v>1011</v>
      </c>
      <c r="O118" t="s">
        <v>248</v>
      </c>
      <c r="P118" t="s">
        <v>248</v>
      </c>
      <c r="Q118">
        <v>1</v>
      </c>
      <c r="W118">
        <v>0</v>
      </c>
      <c r="X118">
        <v>-597135882</v>
      </c>
      <c r="Y118">
        <f>(AT118*1.25)</f>
        <v>2.5124999999999997</v>
      </c>
      <c r="AA118">
        <v>0</v>
      </c>
      <c r="AB118">
        <v>0.47</v>
      </c>
      <c r="AC118">
        <v>0</v>
      </c>
      <c r="AD118">
        <v>0</v>
      </c>
      <c r="AE118">
        <v>0</v>
      </c>
      <c r="AF118">
        <v>0.47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2.0099999999999998</v>
      </c>
      <c r="AU118" t="s">
        <v>15</v>
      </c>
      <c r="AV118">
        <v>0</v>
      </c>
      <c r="AW118">
        <v>2</v>
      </c>
      <c r="AX118">
        <v>72843289</v>
      </c>
      <c r="AY118">
        <v>1</v>
      </c>
      <c r="AZ118">
        <v>0</v>
      </c>
      <c r="BA118">
        <v>118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f>ROUND(Y118*Source!I113*DO118,9)</f>
        <v>0</v>
      </c>
      <c r="CX118">
        <f>ROUND(Y118*Source!I113,9)</f>
        <v>2.3868749999999999</v>
      </c>
      <c r="CY118">
        <f>AB118</f>
        <v>0.47</v>
      </c>
      <c r="CZ118">
        <f>AF118</f>
        <v>0.47</v>
      </c>
      <c r="DA118">
        <f>AJ118</f>
        <v>1</v>
      </c>
      <c r="DB118">
        <f>ROUND((ROUND(AT118*CZ118,2)*1.25),6)</f>
        <v>1.175</v>
      </c>
      <c r="DC118">
        <f>ROUND((ROUND(AT118*AG118,2)*1.25),6)</f>
        <v>0</v>
      </c>
      <c r="DD118" t="s">
        <v>3</v>
      </c>
      <c r="DE118" t="s">
        <v>3</v>
      </c>
      <c r="DF118">
        <f t="shared" si="32"/>
        <v>0</v>
      </c>
      <c r="DG118">
        <f t="shared" si="30"/>
        <v>1.1200000000000001</v>
      </c>
      <c r="DH118">
        <f t="shared" si="31"/>
        <v>0</v>
      </c>
      <c r="DI118">
        <f t="shared" si="26"/>
        <v>0</v>
      </c>
      <c r="DJ118">
        <f>DG118</f>
        <v>1.1200000000000001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ROW(Source!A113)</f>
        <v>113</v>
      </c>
      <c r="B119">
        <v>72842451</v>
      </c>
      <c r="C119">
        <v>72843278</v>
      </c>
      <c r="D119">
        <v>64818731</v>
      </c>
      <c r="E119">
        <v>1</v>
      </c>
      <c r="F119">
        <v>1</v>
      </c>
      <c r="G119">
        <v>30570983</v>
      </c>
      <c r="H119">
        <v>3</v>
      </c>
      <c r="I119" t="s">
        <v>205</v>
      </c>
      <c r="J119" t="s">
        <v>208</v>
      </c>
      <c r="K119" t="s">
        <v>206</v>
      </c>
      <c r="L119">
        <v>1301</v>
      </c>
      <c r="N119">
        <v>1003</v>
      </c>
      <c r="O119" t="s">
        <v>207</v>
      </c>
      <c r="P119" t="s">
        <v>207</v>
      </c>
      <c r="Q119">
        <v>1</v>
      </c>
      <c r="W119">
        <v>0</v>
      </c>
      <c r="X119">
        <v>1997169182</v>
      </c>
      <c r="Y119">
        <f>AT119</f>
        <v>101</v>
      </c>
      <c r="AA119">
        <v>22.18</v>
      </c>
      <c r="AB119">
        <v>0</v>
      </c>
      <c r="AC119">
        <v>0</v>
      </c>
      <c r="AD119">
        <v>0</v>
      </c>
      <c r="AE119">
        <v>22.18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0</v>
      </c>
      <c r="AN119">
        <v>0</v>
      </c>
      <c r="AO119">
        <v>0</v>
      </c>
      <c r="AP119">
        <v>1</v>
      </c>
      <c r="AQ119">
        <v>0</v>
      </c>
      <c r="AR119">
        <v>0</v>
      </c>
      <c r="AS119" t="s">
        <v>3</v>
      </c>
      <c r="AT119">
        <v>101</v>
      </c>
      <c r="AU119" t="s">
        <v>3</v>
      </c>
      <c r="AV119">
        <v>0</v>
      </c>
      <c r="AW119">
        <v>1</v>
      </c>
      <c r="AX119">
        <v>-1</v>
      </c>
      <c r="AY119">
        <v>0</v>
      </c>
      <c r="AZ119">
        <v>0</v>
      </c>
      <c r="BA119" t="s">
        <v>3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ROUND(Y119*Source!I113,9)</f>
        <v>95.95</v>
      </c>
      <c r="CY119">
        <f>AA119</f>
        <v>22.18</v>
      </c>
      <c r="CZ119">
        <f>AE119</f>
        <v>22.18</v>
      </c>
      <c r="DA119">
        <f>AI119</f>
        <v>1</v>
      </c>
      <c r="DB119">
        <f>ROUND(ROUND(AT119*CZ119,2),6)</f>
        <v>2240.1799999999998</v>
      </c>
      <c r="DC119">
        <f>ROUND(ROUND(AT119*AG119,2),6)</f>
        <v>0</v>
      </c>
      <c r="DD119" t="s">
        <v>3</v>
      </c>
      <c r="DE119" t="s">
        <v>3</v>
      </c>
      <c r="DF119">
        <f t="shared" si="32"/>
        <v>2128.17</v>
      </c>
      <c r="DG119">
        <f t="shared" si="30"/>
        <v>0</v>
      </c>
      <c r="DH119">
        <f t="shared" si="31"/>
        <v>0</v>
      </c>
      <c r="DI119">
        <f t="shared" si="26"/>
        <v>0</v>
      </c>
      <c r="DJ119">
        <f>DF119</f>
        <v>2128.17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ROW(Source!A113)</f>
        <v>113</v>
      </c>
      <c r="B120">
        <v>72842451</v>
      </c>
      <c r="C120">
        <v>72843278</v>
      </c>
      <c r="D120">
        <v>64820334</v>
      </c>
      <c r="E120">
        <v>1</v>
      </c>
      <c r="F120">
        <v>1</v>
      </c>
      <c r="G120">
        <v>30570983</v>
      </c>
      <c r="H120">
        <v>3</v>
      </c>
      <c r="I120" t="s">
        <v>309</v>
      </c>
      <c r="J120" t="s">
        <v>310</v>
      </c>
      <c r="K120" t="s">
        <v>311</v>
      </c>
      <c r="L120">
        <v>1355</v>
      </c>
      <c r="N120">
        <v>1010</v>
      </c>
      <c r="O120" t="s">
        <v>312</v>
      </c>
      <c r="P120" t="s">
        <v>312</v>
      </c>
      <c r="Q120">
        <v>100</v>
      </c>
      <c r="W120">
        <v>0</v>
      </c>
      <c r="X120">
        <v>-1063959541</v>
      </c>
      <c r="Y120">
        <f>AT120</f>
        <v>2.63</v>
      </c>
      <c r="AA120">
        <v>64.180000000000007</v>
      </c>
      <c r="AB120">
        <v>0</v>
      </c>
      <c r="AC120">
        <v>0</v>
      </c>
      <c r="AD120">
        <v>0</v>
      </c>
      <c r="AE120">
        <v>64.180000000000007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2.63</v>
      </c>
      <c r="AU120" t="s">
        <v>3</v>
      </c>
      <c r="AV120">
        <v>0</v>
      </c>
      <c r="AW120">
        <v>2</v>
      </c>
      <c r="AX120">
        <v>72843290</v>
      </c>
      <c r="AY120">
        <v>1</v>
      </c>
      <c r="AZ120">
        <v>0</v>
      </c>
      <c r="BA120">
        <v>119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v>0</v>
      </c>
      <c r="CX120">
        <f>ROUND(Y120*Source!I113,9)</f>
        <v>2.4984999999999999</v>
      </c>
      <c r="CY120">
        <f>AA120</f>
        <v>64.180000000000007</v>
      </c>
      <c r="CZ120">
        <f>AE120</f>
        <v>64.180000000000007</v>
      </c>
      <c r="DA120">
        <f>AI120</f>
        <v>1</v>
      </c>
      <c r="DB120">
        <f>ROUND(ROUND(AT120*CZ120,2),6)</f>
        <v>168.79</v>
      </c>
      <c r="DC120">
        <f>ROUND(ROUND(AT120*AG120,2),6)</f>
        <v>0</v>
      </c>
      <c r="DD120" t="s">
        <v>3</v>
      </c>
      <c r="DE120" t="s">
        <v>3</v>
      </c>
      <c r="DF120">
        <f t="shared" si="32"/>
        <v>160.35</v>
      </c>
      <c r="DG120">
        <f t="shared" si="30"/>
        <v>0</v>
      </c>
      <c r="DH120">
        <f t="shared" si="31"/>
        <v>0</v>
      </c>
      <c r="DI120">
        <f t="shared" si="26"/>
        <v>0</v>
      </c>
      <c r="DJ120">
        <f>DF120</f>
        <v>160.35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ROW(Source!A113)</f>
        <v>113</v>
      </c>
      <c r="B121">
        <v>72842451</v>
      </c>
      <c r="C121">
        <v>72843278</v>
      </c>
      <c r="D121">
        <v>64820345</v>
      </c>
      <c r="E121">
        <v>1</v>
      </c>
      <c r="F121">
        <v>1</v>
      </c>
      <c r="G121">
        <v>30570983</v>
      </c>
      <c r="H121">
        <v>3</v>
      </c>
      <c r="I121" t="s">
        <v>313</v>
      </c>
      <c r="J121" t="s">
        <v>314</v>
      </c>
      <c r="K121" t="s">
        <v>315</v>
      </c>
      <c r="L121">
        <v>1355</v>
      </c>
      <c r="N121">
        <v>1010</v>
      </c>
      <c r="O121" t="s">
        <v>312</v>
      </c>
      <c r="P121" t="s">
        <v>312</v>
      </c>
      <c r="Q121">
        <v>100</v>
      </c>
      <c r="W121">
        <v>0</v>
      </c>
      <c r="X121">
        <v>-1144896781</v>
      </c>
      <c r="Y121">
        <f>AT121</f>
        <v>2.63</v>
      </c>
      <c r="AA121">
        <v>10.6</v>
      </c>
      <c r="AB121">
        <v>0</v>
      </c>
      <c r="AC121">
        <v>0</v>
      </c>
      <c r="AD121">
        <v>0</v>
      </c>
      <c r="AE121">
        <v>10.6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2.63</v>
      </c>
      <c r="AU121" t="s">
        <v>3</v>
      </c>
      <c r="AV121">
        <v>0</v>
      </c>
      <c r="AW121">
        <v>2</v>
      </c>
      <c r="AX121">
        <v>72843291</v>
      </c>
      <c r="AY121">
        <v>1</v>
      </c>
      <c r="AZ121">
        <v>0</v>
      </c>
      <c r="BA121">
        <v>120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ROUND(Y121*Source!I113,9)</f>
        <v>2.4984999999999999</v>
      </c>
      <c r="CY121">
        <f>AA121</f>
        <v>10.6</v>
      </c>
      <c r="CZ121">
        <f>AE121</f>
        <v>10.6</v>
      </c>
      <c r="DA121">
        <f>AI121</f>
        <v>1</v>
      </c>
      <c r="DB121">
        <f>ROUND(ROUND(AT121*CZ121,2),6)</f>
        <v>27.88</v>
      </c>
      <c r="DC121">
        <f>ROUND(ROUND(AT121*AG121,2),6)</f>
        <v>0</v>
      </c>
      <c r="DD121" t="s">
        <v>3</v>
      </c>
      <c r="DE121" t="s">
        <v>3</v>
      </c>
      <c r="DF121">
        <f t="shared" si="32"/>
        <v>26.48</v>
      </c>
      <c r="DG121">
        <f t="shared" si="30"/>
        <v>0</v>
      </c>
      <c r="DH121">
        <f t="shared" si="31"/>
        <v>0</v>
      </c>
      <c r="DI121">
        <f t="shared" si="26"/>
        <v>0</v>
      </c>
      <c r="DJ121">
        <f>DF121</f>
        <v>26.48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ROW(Source!A114)</f>
        <v>114</v>
      </c>
      <c r="B122">
        <v>72842452</v>
      </c>
      <c r="C122">
        <v>72843278</v>
      </c>
      <c r="D122">
        <v>44573642</v>
      </c>
      <c r="E122">
        <v>30570983</v>
      </c>
      <c r="F122">
        <v>1</v>
      </c>
      <c r="G122">
        <v>30570983</v>
      </c>
      <c r="H122">
        <v>1</v>
      </c>
      <c r="I122" t="s">
        <v>242</v>
      </c>
      <c r="J122" t="s">
        <v>3</v>
      </c>
      <c r="K122" t="s">
        <v>243</v>
      </c>
      <c r="L122">
        <v>1191</v>
      </c>
      <c r="N122">
        <v>1013</v>
      </c>
      <c r="O122" t="s">
        <v>244</v>
      </c>
      <c r="P122" t="s">
        <v>244</v>
      </c>
      <c r="Q122">
        <v>1</v>
      </c>
      <c r="W122">
        <v>0</v>
      </c>
      <c r="X122">
        <v>476480486</v>
      </c>
      <c r="Y122">
        <f>(AT122*1.15)</f>
        <v>7.6589999999999998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6.66</v>
      </c>
      <c r="AU122" t="s">
        <v>16</v>
      </c>
      <c r="AV122">
        <v>1</v>
      </c>
      <c r="AW122">
        <v>2</v>
      </c>
      <c r="AX122">
        <v>72843286</v>
      </c>
      <c r="AY122">
        <v>1</v>
      </c>
      <c r="AZ122">
        <v>0</v>
      </c>
      <c r="BA122">
        <v>123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U122">
        <f>ROUND(AT122*Source!I114*AH122*AL122,2)</f>
        <v>0</v>
      </c>
      <c r="CV122">
        <f>ROUND(Y122*Source!I114,9)</f>
        <v>7.2760499999999997</v>
      </c>
      <c r="CW122">
        <v>0</v>
      </c>
      <c r="CX122">
        <f>ROUND(Y122*Source!I114,9)</f>
        <v>7.2760499999999997</v>
      </c>
      <c r="CY122">
        <f>AD122</f>
        <v>0</v>
      </c>
      <c r="CZ122">
        <f>AH122</f>
        <v>0</v>
      </c>
      <c r="DA122">
        <f>AL122</f>
        <v>1</v>
      </c>
      <c r="DB122">
        <f>ROUND((ROUND(AT122*CZ122,2)*1.15),6)</f>
        <v>0</v>
      </c>
      <c r="DC122">
        <f>ROUND((ROUND(AT122*AG122,2)*1.15),6)</f>
        <v>0</v>
      </c>
      <c r="DD122" t="s">
        <v>3</v>
      </c>
      <c r="DE122" t="s">
        <v>3</v>
      </c>
      <c r="DF122">
        <f t="shared" si="32"/>
        <v>0</v>
      </c>
      <c r="DG122">
        <f t="shared" si="30"/>
        <v>0</v>
      </c>
      <c r="DH122">
        <f t="shared" si="31"/>
        <v>0</v>
      </c>
      <c r="DI122">
        <f t="shared" si="26"/>
        <v>0</v>
      </c>
      <c r="DJ122">
        <f>DI122</f>
        <v>0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ROW(Source!A114)</f>
        <v>114</v>
      </c>
      <c r="B123">
        <v>72842452</v>
      </c>
      <c r="C123">
        <v>72843278</v>
      </c>
      <c r="D123">
        <v>65153288</v>
      </c>
      <c r="E123">
        <v>1</v>
      </c>
      <c r="F123">
        <v>1</v>
      </c>
      <c r="G123">
        <v>30570983</v>
      </c>
      <c r="H123">
        <v>2</v>
      </c>
      <c r="I123" t="s">
        <v>245</v>
      </c>
      <c r="J123" t="s">
        <v>246</v>
      </c>
      <c r="K123" t="s">
        <v>247</v>
      </c>
      <c r="L123">
        <v>1368</v>
      </c>
      <c r="N123">
        <v>1011</v>
      </c>
      <c r="O123" t="s">
        <v>248</v>
      </c>
      <c r="P123" t="s">
        <v>248</v>
      </c>
      <c r="Q123">
        <v>1</v>
      </c>
      <c r="W123">
        <v>0</v>
      </c>
      <c r="X123">
        <v>-7781208</v>
      </c>
      <c r="Y123">
        <f>(AT123*1.25)</f>
        <v>3.7499999999999999E-2</v>
      </c>
      <c r="AA123">
        <v>0</v>
      </c>
      <c r="AB123">
        <v>1118.8900000000001</v>
      </c>
      <c r="AC123">
        <v>455.99</v>
      </c>
      <c r="AD123">
        <v>0</v>
      </c>
      <c r="AE123">
        <v>0</v>
      </c>
      <c r="AF123">
        <v>83.1</v>
      </c>
      <c r="AG123">
        <v>12.62</v>
      </c>
      <c r="AH123">
        <v>0</v>
      </c>
      <c r="AI123">
        <v>1</v>
      </c>
      <c r="AJ123">
        <v>12.86</v>
      </c>
      <c r="AK123">
        <v>34.51</v>
      </c>
      <c r="AL123">
        <v>1</v>
      </c>
      <c r="AM123">
        <v>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0.03</v>
      </c>
      <c r="AU123" t="s">
        <v>15</v>
      </c>
      <c r="AV123">
        <v>0</v>
      </c>
      <c r="AW123">
        <v>2</v>
      </c>
      <c r="AX123">
        <v>72843287</v>
      </c>
      <c r="AY123">
        <v>1</v>
      </c>
      <c r="AZ123">
        <v>0</v>
      </c>
      <c r="BA123">
        <v>124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f>ROUND(Y123*Source!I114*DO123,9)</f>
        <v>0</v>
      </c>
      <c r="CX123">
        <f>ROUND(Y123*Source!I114,9)</f>
        <v>3.5624999999999997E-2</v>
      </c>
      <c r="CY123">
        <f>AB123</f>
        <v>1118.8900000000001</v>
      </c>
      <c r="CZ123">
        <f>AF123</f>
        <v>83.1</v>
      </c>
      <c r="DA123">
        <f>AJ123</f>
        <v>12.86</v>
      </c>
      <c r="DB123">
        <f>ROUND((ROUND(AT123*CZ123,2)*1.25),6)</f>
        <v>3.1124999999999998</v>
      </c>
      <c r="DC123">
        <f>ROUND((ROUND(AT123*AG123,2)*1.25),6)</f>
        <v>0.47499999999999998</v>
      </c>
      <c r="DD123" t="s">
        <v>3</v>
      </c>
      <c r="DE123" t="s">
        <v>3</v>
      </c>
      <c r="DF123">
        <f t="shared" si="32"/>
        <v>0</v>
      </c>
      <c r="DG123">
        <f>ROUND(ROUND(AF123*AJ123,2)*CX123,2)</f>
        <v>38.07</v>
      </c>
      <c r="DH123">
        <f>ROUND(ROUND(AG123*AK123,2)*CX123,2)</f>
        <v>15.52</v>
      </c>
      <c r="DI123">
        <f t="shared" si="26"/>
        <v>0</v>
      </c>
      <c r="DJ123">
        <f>DG123</f>
        <v>38.07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ROW(Source!A114)</f>
        <v>114</v>
      </c>
      <c r="B124">
        <v>72842452</v>
      </c>
      <c r="C124">
        <v>72843278</v>
      </c>
      <c r="D124">
        <v>65153398</v>
      </c>
      <c r="E124">
        <v>1</v>
      </c>
      <c r="F124">
        <v>1</v>
      </c>
      <c r="G124">
        <v>30570983</v>
      </c>
      <c r="H124">
        <v>2</v>
      </c>
      <c r="I124" t="s">
        <v>276</v>
      </c>
      <c r="J124" t="s">
        <v>277</v>
      </c>
      <c r="K124" t="s">
        <v>278</v>
      </c>
      <c r="L124">
        <v>1368</v>
      </c>
      <c r="N124">
        <v>1011</v>
      </c>
      <c r="O124" t="s">
        <v>248</v>
      </c>
      <c r="P124" t="s">
        <v>248</v>
      </c>
      <c r="Q124">
        <v>1</v>
      </c>
      <c r="W124">
        <v>0</v>
      </c>
      <c r="X124">
        <v>-1840684430</v>
      </c>
      <c r="Y124">
        <f>(AT124*1.25)</f>
        <v>1.6625000000000001</v>
      </c>
      <c r="AA124">
        <v>0</v>
      </c>
      <c r="AB124">
        <v>7.06</v>
      </c>
      <c r="AC124">
        <v>0</v>
      </c>
      <c r="AD124">
        <v>0</v>
      </c>
      <c r="AE124">
        <v>0</v>
      </c>
      <c r="AF124">
        <v>0.8</v>
      </c>
      <c r="AG124">
        <v>0</v>
      </c>
      <c r="AH124">
        <v>0</v>
      </c>
      <c r="AI124">
        <v>1</v>
      </c>
      <c r="AJ124">
        <v>8.43</v>
      </c>
      <c r="AK124">
        <v>34.51</v>
      </c>
      <c r="AL124">
        <v>1</v>
      </c>
      <c r="AM124">
        <v>2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1.33</v>
      </c>
      <c r="AU124" t="s">
        <v>15</v>
      </c>
      <c r="AV124">
        <v>0</v>
      </c>
      <c r="AW124">
        <v>2</v>
      </c>
      <c r="AX124">
        <v>72843288</v>
      </c>
      <c r="AY124">
        <v>1</v>
      </c>
      <c r="AZ124">
        <v>0</v>
      </c>
      <c r="BA124">
        <v>125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f>ROUND(Y124*Source!I114*DO124,9)</f>
        <v>0</v>
      </c>
      <c r="CX124">
        <f>ROUND(Y124*Source!I114,9)</f>
        <v>1.579375</v>
      </c>
      <c r="CY124">
        <f>AB124</f>
        <v>7.06</v>
      </c>
      <c r="CZ124">
        <f>AF124</f>
        <v>0.8</v>
      </c>
      <c r="DA124">
        <f>AJ124</f>
        <v>8.43</v>
      </c>
      <c r="DB124">
        <f>ROUND((ROUND(AT124*CZ124,2)*1.25),6)</f>
        <v>1.325</v>
      </c>
      <c r="DC124">
        <f>ROUND((ROUND(AT124*AG124,2)*1.25),6)</f>
        <v>0</v>
      </c>
      <c r="DD124" t="s">
        <v>3</v>
      </c>
      <c r="DE124" t="s">
        <v>3</v>
      </c>
      <c r="DF124">
        <f t="shared" si="32"/>
        <v>0</v>
      </c>
      <c r="DG124">
        <f>ROUND(ROUND(AF124*AJ124,2)*CX124,2)</f>
        <v>10.64</v>
      </c>
      <c r="DH124">
        <f>ROUND(ROUND(AG124*AK124,2)*CX124,2)</f>
        <v>0</v>
      </c>
      <c r="DI124">
        <f t="shared" si="26"/>
        <v>0</v>
      </c>
      <c r="DJ124">
        <f>DG124</f>
        <v>10.64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ROW(Source!A114)</f>
        <v>114</v>
      </c>
      <c r="B125">
        <v>72842452</v>
      </c>
      <c r="C125">
        <v>72843278</v>
      </c>
      <c r="D125">
        <v>65153365</v>
      </c>
      <c r="E125">
        <v>1</v>
      </c>
      <c r="F125">
        <v>1</v>
      </c>
      <c r="G125">
        <v>30570983</v>
      </c>
      <c r="H125">
        <v>2</v>
      </c>
      <c r="I125" t="s">
        <v>306</v>
      </c>
      <c r="J125" t="s">
        <v>307</v>
      </c>
      <c r="K125" t="s">
        <v>308</v>
      </c>
      <c r="L125">
        <v>1368</v>
      </c>
      <c r="N125">
        <v>1011</v>
      </c>
      <c r="O125" t="s">
        <v>248</v>
      </c>
      <c r="P125" t="s">
        <v>248</v>
      </c>
      <c r="Q125">
        <v>1</v>
      </c>
      <c r="W125">
        <v>0</v>
      </c>
      <c r="X125">
        <v>-597135882</v>
      </c>
      <c r="Y125">
        <f>(AT125*1.25)</f>
        <v>2.5124999999999997</v>
      </c>
      <c r="AA125">
        <v>0</v>
      </c>
      <c r="AB125">
        <v>4.21</v>
      </c>
      <c r="AC125">
        <v>0</v>
      </c>
      <c r="AD125">
        <v>0</v>
      </c>
      <c r="AE125">
        <v>0</v>
      </c>
      <c r="AF125">
        <v>0.47</v>
      </c>
      <c r="AG125">
        <v>0</v>
      </c>
      <c r="AH125">
        <v>0</v>
      </c>
      <c r="AI125">
        <v>1</v>
      </c>
      <c r="AJ125">
        <v>8.5500000000000007</v>
      </c>
      <c r="AK125">
        <v>34.51</v>
      </c>
      <c r="AL125">
        <v>1</v>
      </c>
      <c r="AM125">
        <v>2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2.0099999999999998</v>
      </c>
      <c r="AU125" t="s">
        <v>15</v>
      </c>
      <c r="AV125">
        <v>0</v>
      </c>
      <c r="AW125">
        <v>2</v>
      </c>
      <c r="AX125">
        <v>72843289</v>
      </c>
      <c r="AY125">
        <v>1</v>
      </c>
      <c r="AZ125">
        <v>0</v>
      </c>
      <c r="BA125">
        <v>126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f>ROUND(Y125*Source!I114*DO125,9)</f>
        <v>0</v>
      </c>
      <c r="CX125">
        <f>ROUND(Y125*Source!I114,9)</f>
        <v>2.3868749999999999</v>
      </c>
      <c r="CY125">
        <f>AB125</f>
        <v>4.21</v>
      </c>
      <c r="CZ125">
        <f>AF125</f>
        <v>0.47</v>
      </c>
      <c r="DA125">
        <f>AJ125</f>
        <v>8.5500000000000007</v>
      </c>
      <c r="DB125">
        <f>ROUND((ROUND(AT125*CZ125,2)*1.25),6)</f>
        <v>1.175</v>
      </c>
      <c r="DC125">
        <f>ROUND((ROUND(AT125*AG125,2)*1.25),6)</f>
        <v>0</v>
      </c>
      <c r="DD125" t="s">
        <v>3</v>
      </c>
      <c r="DE125" t="s">
        <v>3</v>
      </c>
      <c r="DF125">
        <f t="shared" si="32"/>
        <v>0</v>
      </c>
      <c r="DG125">
        <f>ROUND(ROUND(AF125*AJ125,2)*CX125,2)</f>
        <v>9.6</v>
      </c>
      <c r="DH125">
        <f>ROUND(ROUND(AG125*AK125,2)*CX125,2)</f>
        <v>0</v>
      </c>
      <c r="DI125">
        <f t="shared" si="26"/>
        <v>0</v>
      </c>
      <c r="DJ125">
        <f>DG125</f>
        <v>9.6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ROW(Source!A114)</f>
        <v>114</v>
      </c>
      <c r="B126">
        <v>72842452</v>
      </c>
      <c r="C126">
        <v>72843278</v>
      </c>
      <c r="D126">
        <v>64818731</v>
      </c>
      <c r="E126">
        <v>1</v>
      </c>
      <c r="F126">
        <v>1</v>
      </c>
      <c r="G126">
        <v>30570983</v>
      </c>
      <c r="H126">
        <v>3</v>
      </c>
      <c r="I126" t="s">
        <v>205</v>
      </c>
      <c r="J126" t="s">
        <v>208</v>
      </c>
      <c r="K126" t="s">
        <v>206</v>
      </c>
      <c r="L126">
        <v>1301</v>
      </c>
      <c r="N126">
        <v>1003</v>
      </c>
      <c r="O126" t="s">
        <v>207</v>
      </c>
      <c r="P126" t="s">
        <v>207</v>
      </c>
      <c r="Q126">
        <v>1</v>
      </c>
      <c r="W126">
        <v>0</v>
      </c>
      <c r="X126">
        <v>1997169182</v>
      </c>
      <c r="Y126">
        <f t="shared" ref="Y126:Y134" si="33">AT126</f>
        <v>101</v>
      </c>
      <c r="AA126">
        <v>39.04</v>
      </c>
      <c r="AB126">
        <v>0</v>
      </c>
      <c r="AC126">
        <v>0</v>
      </c>
      <c r="AD126">
        <v>0</v>
      </c>
      <c r="AE126">
        <v>22.18</v>
      </c>
      <c r="AF126">
        <v>0</v>
      </c>
      <c r="AG126">
        <v>0</v>
      </c>
      <c r="AH126">
        <v>0</v>
      </c>
      <c r="AI126">
        <v>1.76</v>
      </c>
      <c r="AJ126">
        <v>1</v>
      </c>
      <c r="AK126">
        <v>1</v>
      </c>
      <c r="AL126">
        <v>1</v>
      </c>
      <c r="AM126">
        <v>0</v>
      </c>
      <c r="AN126">
        <v>0</v>
      </c>
      <c r="AO126">
        <v>0</v>
      </c>
      <c r="AP126">
        <v>1</v>
      </c>
      <c r="AQ126">
        <v>0</v>
      </c>
      <c r="AR126">
        <v>0</v>
      </c>
      <c r="AS126" t="s">
        <v>3</v>
      </c>
      <c r="AT126">
        <v>101</v>
      </c>
      <c r="AU126" t="s">
        <v>3</v>
      </c>
      <c r="AV126">
        <v>0</v>
      </c>
      <c r="AW126">
        <v>1</v>
      </c>
      <c r="AX126">
        <v>-1</v>
      </c>
      <c r="AY126">
        <v>0</v>
      </c>
      <c r="AZ126">
        <v>0</v>
      </c>
      <c r="BA126" t="s">
        <v>3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v>0</v>
      </c>
      <c r="CX126">
        <f>ROUND(Y126*Source!I114,9)</f>
        <v>95.95</v>
      </c>
      <c r="CY126">
        <f>AA126</f>
        <v>39.04</v>
      </c>
      <c r="CZ126">
        <f>AE126</f>
        <v>22.18</v>
      </c>
      <c r="DA126">
        <f>AI126</f>
        <v>1.76</v>
      </c>
      <c r="DB126">
        <f t="shared" ref="DB126:DB134" si="34">ROUND(ROUND(AT126*CZ126,2),6)</f>
        <v>2240.1799999999998</v>
      </c>
      <c r="DC126">
        <f t="shared" ref="DC126:DC134" si="35">ROUND(ROUND(AT126*AG126,2),6)</f>
        <v>0</v>
      </c>
      <c r="DD126" t="s">
        <v>3</v>
      </c>
      <c r="DE126" t="s">
        <v>3</v>
      </c>
      <c r="DF126">
        <f>ROUND(ROUND(AE126*AI126,2)*CX126,2)</f>
        <v>3745.89</v>
      </c>
      <c r="DG126">
        <f t="shared" ref="DG126:DG134" si="36">ROUND(ROUND(AF126,2)*CX126,2)</f>
        <v>0</v>
      </c>
      <c r="DH126">
        <f t="shared" ref="DH126:DH134" si="37">ROUND(ROUND(AG126,2)*CX126,2)</f>
        <v>0</v>
      </c>
      <c r="DI126">
        <f t="shared" si="26"/>
        <v>0</v>
      </c>
      <c r="DJ126">
        <f>DF126</f>
        <v>3745.89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ROW(Source!A114)</f>
        <v>114</v>
      </c>
      <c r="B127">
        <v>72842452</v>
      </c>
      <c r="C127">
        <v>72843278</v>
      </c>
      <c r="D127">
        <v>64820334</v>
      </c>
      <c r="E127">
        <v>1</v>
      </c>
      <c r="F127">
        <v>1</v>
      </c>
      <c r="G127">
        <v>30570983</v>
      </c>
      <c r="H127">
        <v>3</v>
      </c>
      <c r="I127" t="s">
        <v>309</v>
      </c>
      <c r="J127" t="s">
        <v>310</v>
      </c>
      <c r="K127" t="s">
        <v>311</v>
      </c>
      <c r="L127">
        <v>1355</v>
      </c>
      <c r="N127">
        <v>1010</v>
      </c>
      <c r="O127" t="s">
        <v>312</v>
      </c>
      <c r="P127" t="s">
        <v>312</v>
      </c>
      <c r="Q127">
        <v>100</v>
      </c>
      <c r="W127">
        <v>0</v>
      </c>
      <c r="X127">
        <v>-1063959541</v>
      </c>
      <c r="Y127">
        <f t="shared" si="33"/>
        <v>2.63</v>
      </c>
      <c r="AA127">
        <v>152.11000000000001</v>
      </c>
      <c r="AB127">
        <v>0</v>
      </c>
      <c r="AC127">
        <v>0</v>
      </c>
      <c r="AD127">
        <v>0</v>
      </c>
      <c r="AE127">
        <v>64.180000000000007</v>
      </c>
      <c r="AF127">
        <v>0</v>
      </c>
      <c r="AG127">
        <v>0</v>
      </c>
      <c r="AH127">
        <v>0</v>
      </c>
      <c r="AI127">
        <v>2.37</v>
      </c>
      <c r="AJ127">
        <v>1</v>
      </c>
      <c r="AK127">
        <v>1</v>
      </c>
      <c r="AL127">
        <v>1</v>
      </c>
      <c r="AM127">
        <v>2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2.63</v>
      </c>
      <c r="AU127" t="s">
        <v>3</v>
      </c>
      <c r="AV127">
        <v>0</v>
      </c>
      <c r="AW127">
        <v>2</v>
      </c>
      <c r="AX127">
        <v>72843290</v>
      </c>
      <c r="AY127">
        <v>1</v>
      </c>
      <c r="AZ127">
        <v>0</v>
      </c>
      <c r="BA127">
        <v>127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v>0</v>
      </c>
      <c r="CX127">
        <f>ROUND(Y127*Source!I114,9)</f>
        <v>2.4984999999999999</v>
      </c>
      <c r="CY127">
        <f>AA127</f>
        <v>152.11000000000001</v>
      </c>
      <c r="CZ127">
        <f>AE127</f>
        <v>64.180000000000007</v>
      </c>
      <c r="DA127">
        <f>AI127</f>
        <v>2.37</v>
      </c>
      <c r="DB127">
        <f t="shared" si="34"/>
        <v>168.79</v>
      </c>
      <c r="DC127">
        <f t="shared" si="35"/>
        <v>0</v>
      </c>
      <c r="DD127" t="s">
        <v>3</v>
      </c>
      <c r="DE127" t="s">
        <v>3</v>
      </c>
      <c r="DF127">
        <f>ROUND(ROUND(AE127*AI127,2)*CX127,2)</f>
        <v>380.05</v>
      </c>
      <c r="DG127">
        <f t="shared" si="36"/>
        <v>0</v>
      </c>
      <c r="DH127">
        <f t="shared" si="37"/>
        <v>0</v>
      </c>
      <c r="DI127">
        <f t="shared" si="26"/>
        <v>0</v>
      </c>
      <c r="DJ127">
        <f>DF127</f>
        <v>380.05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ROW(Source!A114)</f>
        <v>114</v>
      </c>
      <c r="B128">
        <v>72842452</v>
      </c>
      <c r="C128">
        <v>72843278</v>
      </c>
      <c r="D128">
        <v>64820345</v>
      </c>
      <c r="E128">
        <v>1</v>
      </c>
      <c r="F128">
        <v>1</v>
      </c>
      <c r="G128">
        <v>30570983</v>
      </c>
      <c r="H128">
        <v>3</v>
      </c>
      <c r="I128" t="s">
        <v>313</v>
      </c>
      <c r="J128" t="s">
        <v>314</v>
      </c>
      <c r="K128" t="s">
        <v>315</v>
      </c>
      <c r="L128">
        <v>1355</v>
      </c>
      <c r="N128">
        <v>1010</v>
      </c>
      <c r="O128" t="s">
        <v>312</v>
      </c>
      <c r="P128" t="s">
        <v>312</v>
      </c>
      <c r="Q128">
        <v>100</v>
      </c>
      <c r="W128">
        <v>0</v>
      </c>
      <c r="X128">
        <v>-1144896781</v>
      </c>
      <c r="Y128">
        <f t="shared" si="33"/>
        <v>2.63</v>
      </c>
      <c r="AA128">
        <v>20.56</v>
      </c>
      <c r="AB128">
        <v>0</v>
      </c>
      <c r="AC128">
        <v>0</v>
      </c>
      <c r="AD128">
        <v>0</v>
      </c>
      <c r="AE128">
        <v>10.6</v>
      </c>
      <c r="AF128">
        <v>0</v>
      </c>
      <c r="AG128">
        <v>0</v>
      </c>
      <c r="AH128">
        <v>0</v>
      </c>
      <c r="AI128">
        <v>1.94</v>
      </c>
      <c r="AJ128">
        <v>1</v>
      </c>
      <c r="AK128">
        <v>1</v>
      </c>
      <c r="AL128">
        <v>1</v>
      </c>
      <c r="AM128">
        <v>2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2.63</v>
      </c>
      <c r="AU128" t="s">
        <v>3</v>
      </c>
      <c r="AV128">
        <v>0</v>
      </c>
      <c r="AW128">
        <v>2</v>
      </c>
      <c r="AX128">
        <v>72843291</v>
      </c>
      <c r="AY128">
        <v>1</v>
      </c>
      <c r="AZ128">
        <v>0</v>
      </c>
      <c r="BA128">
        <v>128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ROUND(Y128*Source!I114,9)</f>
        <v>2.4984999999999999</v>
      </c>
      <c r="CY128">
        <f>AA128</f>
        <v>20.56</v>
      </c>
      <c r="CZ128">
        <f>AE128</f>
        <v>10.6</v>
      </c>
      <c r="DA128">
        <f>AI128</f>
        <v>1.94</v>
      </c>
      <c r="DB128">
        <f t="shared" si="34"/>
        <v>27.88</v>
      </c>
      <c r="DC128">
        <f t="shared" si="35"/>
        <v>0</v>
      </c>
      <c r="DD128" t="s">
        <v>3</v>
      </c>
      <c r="DE128" t="s">
        <v>3</v>
      </c>
      <c r="DF128">
        <f>ROUND(ROUND(AE128*AI128,2)*CX128,2)</f>
        <v>51.37</v>
      </c>
      <c r="DG128">
        <f t="shared" si="36"/>
        <v>0</v>
      </c>
      <c r="DH128">
        <f t="shared" si="37"/>
        <v>0</v>
      </c>
      <c r="DI128">
        <f t="shared" si="26"/>
        <v>0</v>
      </c>
      <c r="DJ128">
        <f>DF128</f>
        <v>51.37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ROW(Source!A152)</f>
        <v>152</v>
      </c>
      <c r="B129">
        <v>72842451</v>
      </c>
      <c r="C129">
        <v>72843526</v>
      </c>
      <c r="D129">
        <v>42137681</v>
      </c>
      <c r="E129">
        <v>30570983</v>
      </c>
      <c r="F129">
        <v>1</v>
      </c>
      <c r="G129">
        <v>30570983</v>
      </c>
      <c r="H129">
        <v>2</v>
      </c>
      <c r="I129" t="s">
        <v>316</v>
      </c>
      <c r="J129" t="s">
        <v>3</v>
      </c>
      <c r="K129" t="s">
        <v>317</v>
      </c>
      <c r="L129">
        <v>1344</v>
      </c>
      <c r="N129">
        <v>1008</v>
      </c>
      <c r="O129" t="s">
        <v>318</v>
      </c>
      <c r="P129" t="s">
        <v>318</v>
      </c>
      <c r="Q129">
        <v>1</v>
      </c>
      <c r="W129">
        <v>0</v>
      </c>
      <c r="X129">
        <v>-1180195794</v>
      </c>
      <c r="Y129">
        <f t="shared" si="33"/>
        <v>8.86</v>
      </c>
      <c r="AA129">
        <v>0</v>
      </c>
      <c r="AB129">
        <v>1</v>
      </c>
      <c r="AC129">
        <v>0</v>
      </c>
      <c r="AD129">
        <v>0</v>
      </c>
      <c r="AE129">
        <v>0</v>
      </c>
      <c r="AF129">
        <v>1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8.86</v>
      </c>
      <c r="AU129" t="s">
        <v>3</v>
      </c>
      <c r="AV129">
        <v>0</v>
      </c>
      <c r="AW129">
        <v>2</v>
      </c>
      <c r="AX129">
        <v>72843528</v>
      </c>
      <c r="AY129">
        <v>1</v>
      </c>
      <c r="AZ129">
        <v>0</v>
      </c>
      <c r="BA129">
        <v>131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V129">
        <v>0</v>
      </c>
      <c r="CW129">
        <f>ROUND(Y129*Source!I152*DO129,9)</f>
        <v>0</v>
      </c>
      <c r="CX129">
        <f>ROUND(Y129*Source!I152,9)</f>
        <v>122.95908</v>
      </c>
      <c r="CY129">
        <f t="shared" ref="CY129:CY134" si="38">AB129</f>
        <v>1</v>
      </c>
      <c r="CZ129">
        <f t="shared" ref="CZ129:CZ134" si="39">AF129</f>
        <v>1</v>
      </c>
      <c r="DA129">
        <f t="shared" ref="DA129:DA134" si="40">AJ129</f>
        <v>1</v>
      </c>
      <c r="DB129">
        <f t="shared" si="34"/>
        <v>8.86</v>
      </c>
      <c r="DC129">
        <f t="shared" si="35"/>
        <v>0</v>
      </c>
      <c r="DD129" t="s">
        <v>3</v>
      </c>
      <c r="DE129" t="s">
        <v>3</v>
      </c>
      <c r="DF129">
        <f t="shared" ref="DF129:DF134" si="41">ROUND(ROUND(AE129,2)*CX129,2)</f>
        <v>0</v>
      </c>
      <c r="DG129">
        <f t="shared" si="36"/>
        <v>122.96</v>
      </c>
      <c r="DH129">
        <f t="shared" si="37"/>
        <v>0</v>
      </c>
      <c r="DI129">
        <f t="shared" ref="DI129:DI134" si="42">ROUND(ROUND(AH129,2)*CX129,2)</f>
        <v>0</v>
      </c>
      <c r="DJ129">
        <f t="shared" ref="DJ129:DJ134" si="43">DG129</f>
        <v>122.96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ROW(Source!A153)</f>
        <v>153</v>
      </c>
      <c r="B130">
        <v>72842452</v>
      </c>
      <c r="C130">
        <v>72843526</v>
      </c>
      <c r="D130">
        <v>42137681</v>
      </c>
      <c r="E130">
        <v>30570983</v>
      </c>
      <c r="F130">
        <v>1</v>
      </c>
      <c r="G130">
        <v>30570983</v>
      </c>
      <c r="H130">
        <v>2</v>
      </c>
      <c r="I130" t="s">
        <v>316</v>
      </c>
      <c r="J130" t="s">
        <v>3</v>
      </c>
      <c r="K130" t="s">
        <v>317</v>
      </c>
      <c r="L130">
        <v>1344</v>
      </c>
      <c r="N130">
        <v>1008</v>
      </c>
      <c r="O130" t="s">
        <v>318</v>
      </c>
      <c r="P130" t="s">
        <v>318</v>
      </c>
      <c r="Q130">
        <v>1</v>
      </c>
      <c r="W130">
        <v>0</v>
      </c>
      <c r="X130">
        <v>-1180195794</v>
      </c>
      <c r="Y130">
        <f t="shared" si="33"/>
        <v>8.86</v>
      </c>
      <c r="AA130">
        <v>0</v>
      </c>
      <c r="AB130">
        <v>1.05</v>
      </c>
      <c r="AC130">
        <v>0</v>
      </c>
      <c r="AD130">
        <v>0</v>
      </c>
      <c r="AE130">
        <v>0</v>
      </c>
      <c r="AF130">
        <v>1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8.86</v>
      </c>
      <c r="AU130" t="s">
        <v>3</v>
      </c>
      <c r="AV130">
        <v>0</v>
      </c>
      <c r="AW130">
        <v>2</v>
      </c>
      <c r="AX130">
        <v>72843528</v>
      </c>
      <c r="AY130">
        <v>1</v>
      </c>
      <c r="AZ130">
        <v>0</v>
      </c>
      <c r="BA130">
        <v>132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f>ROUND(Y130*Source!I153*DO130,9)</f>
        <v>0</v>
      </c>
      <c r="CX130">
        <f>ROUND(Y130*Source!I153,9)</f>
        <v>122.95908</v>
      </c>
      <c r="CY130">
        <f t="shared" si="38"/>
        <v>1.05</v>
      </c>
      <c r="CZ130">
        <f t="shared" si="39"/>
        <v>1</v>
      </c>
      <c r="DA130">
        <f t="shared" si="40"/>
        <v>1</v>
      </c>
      <c r="DB130">
        <f t="shared" si="34"/>
        <v>8.86</v>
      </c>
      <c r="DC130">
        <f t="shared" si="35"/>
        <v>0</v>
      </c>
      <c r="DD130" t="s">
        <v>3</v>
      </c>
      <c r="DE130" t="s">
        <v>3</v>
      </c>
      <c r="DF130">
        <f t="shared" si="41"/>
        <v>0</v>
      </c>
      <c r="DG130">
        <f t="shared" si="36"/>
        <v>122.96</v>
      </c>
      <c r="DH130">
        <f t="shared" si="37"/>
        <v>0</v>
      </c>
      <c r="DI130">
        <f t="shared" si="42"/>
        <v>0</v>
      </c>
      <c r="DJ130">
        <f t="shared" si="43"/>
        <v>122.96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ROW(Source!A154)</f>
        <v>154</v>
      </c>
      <c r="B131">
        <v>72842451</v>
      </c>
      <c r="C131">
        <v>72843529</v>
      </c>
      <c r="D131">
        <v>42137681</v>
      </c>
      <c r="E131">
        <v>30570983</v>
      </c>
      <c r="F131">
        <v>1</v>
      </c>
      <c r="G131">
        <v>30570983</v>
      </c>
      <c r="H131">
        <v>2</v>
      </c>
      <c r="I131" t="s">
        <v>316</v>
      </c>
      <c r="J131" t="s">
        <v>3</v>
      </c>
      <c r="K131" t="s">
        <v>317</v>
      </c>
      <c r="L131">
        <v>1344</v>
      </c>
      <c r="N131">
        <v>1008</v>
      </c>
      <c r="O131" t="s">
        <v>318</v>
      </c>
      <c r="P131" t="s">
        <v>318</v>
      </c>
      <c r="Q131">
        <v>1</v>
      </c>
      <c r="W131">
        <v>0</v>
      </c>
      <c r="X131">
        <v>-1180195794</v>
      </c>
      <c r="Y131">
        <f t="shared" si="33"/>
        <v>36.39</v>
      </c>
      <c r="AA131">
        <v>0</v>
      </c>
      <c r="AB131">
        <v>1</v>
      </c>
      <c r="AC131">
        <v>0</v>
      </c>
      <c r="AD131">
        <v>0</v>
      </c>
      <c r="AE131">
        <v>0</v>
      </c>
      <c r="AF131">
        <v>1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36.39</v>
      </c>
      <c r="AU131" t="s">
        <v>3</v>
      </c>
      <c r="AV131">
        <v>0</v>
      </c>
      <c r="AW131">
        <v>2</v>
      </c>
      <c r="AX131">
        <v>72843531</v>
      </c>
      <c r="AY131">
        <v>1</v>
      </c>
      <c r="AZ131">
        <v>0</v>
      </c>
      <c r="BA131">
        <v>133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f>ROUND(Y131*Source!I154*DO131,9)</f>
        <v>0</v>
      </c>
      <c r="CX131">
        <f>ROUND(Y131*Source!I154,9)</f>
        <v>505.02042</v>
      </c>
      <c r="CY131">
        <f t="shared" si="38"/>
        <v>1</v>
      </c>
      <c r="CZ131">
        <f t="shared" si="39"/>
        <v>1</v>
      </c>
      <c r="DA131">
        <f t="shared" si="40"/>
        <v>1</v>
      </c>
      <c r="DB131">
        <f t="shared" si="34"/>
        <v>36.39</v>
      </c>
      <c r="DC131">
        <f t="shared" si="35"/>
        <v>0</v>
      </c>
      <c r="DD131" t="s">
        <v>3</v>
      </c>
      <c r="DE131" t="s">
        <v>3</v>
      </c>
      <c r="DF131">
        <f t="shared" si="41"/>
        <v>0</v>
      </c>
      <c r="DG131">
        <f t="shared" si="36"/>
        <v>505.02</v>
      </c>
      <c r="DH131">
        <f t="shared" si="37"/>
        <v>0</v>
      </c>
      <c r="DI131">
        <f t="shared" si="42"/>
        <v>0</v>
      </c>
      <c r="DJ131">
        <f t="shared" si="43"/>
        <v>505.02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ROW(Source!A155)</f>
        <v>155</v>
      </c>
      <c r="B132">
        <v>72842452</v>
      </c>
      <c r="C132">
        <v>72843529</v>
      </c>
      <c r="D132">
        <v>42137681</v>
      </c>
      <c r="E132">
        <v>30570983</v>
      </c>
      <c r="F132">
        <v>1</v>
      </c>
      <c r="G132">
        <v>30570983</v>
      </c>
      <c r="H132">
        <v>2</v>
      </c>
      <c r="I132" t="s">
        <v>316</v>
      </c>
      <c r="J132" t="s">
        <v>3</v>
      </c>
      <c r="K132" t="s">
        <v>317</v>
      </c>
      <c r="L132">
        <v>1344</v>
      </c>
      <c r="N132">
        <v>1008</v>
      </c>
      <c r="O132" t="s">
        <v>318</v>
      </c>
      <c r="P132" t="s">
        <v>318</v>
      </c>
      <c r="Q132">
        <v>1</v>
      </c>
      <c r="W132">
        <v>0</v>
      </c>
      <c r="X132">
        <v>-1180195794</v>
      </c>
      <c r="Y132">
        <f t="shared" si="33"/>
        <v>36.39</v>
      </c>
      <c r="AA132">
        <v>0</v>
      </c>
      <c r="AB132">
        <v>1</v>
      </c>
      <c r="AC132">
        <v>0</v>
      </c>
      <c r="AD132">
        <v>0</v>
      </c>
      <c r="AE132">
        <v>0</v>
      </c>
      <c r="AF132">
        <v>1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36.39</v>
      </c>
      <c r="AU132" t="s">
        <v>3</v>
      </c>
      <c r="AV132">
        <v>0</v>
      </c>
      <c r="AW132">
        <v>2</v>
      </c>
      <c r="AX132">
        <v>72843531</v>
      </c>
      <c r="AY132">
        <v>1</v>
      </c>
      <c r="AZ132">
        <v>0</v>
      </c>
      <c r="BA132">
        <v>134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f>ROUND(Y132*Source!I155*DO132,9)</f>
        <v>0</v>
      </c>
      <c r="CX132">
        <f>ROUND(Y132*Source!I155,9)</f>
        <v>505.02042</v>
      </c>
      <c r="CY132">
        <f t="shared" si="38"/>
        <v>1</v>
      </c>
      <c r="CZ132">
        <f t="shared" si="39"/>
        <v>1</v>
      </c>
      <c r="DA132">
        <f t="shared" si="40"/>
        <v>1</v>
      </c>
      <c r="DB132">
        <f t="shared" si="34"/>
        <v>36.39</v>
      </c>
      <c r="DC132">
        <f t="shared" si="35"/>
        <v>0</v>
      </c>
      <c r="DD132" t="s">
        <v>3</v>
      </c>
      <c r="DE132" t="s">
        <v>3</v>
      </c>
      <c r="DF132">
        <f t="shared" si="41"/>
        <v>0</v>
      </c>
      <c r="DG132">
        <f t="shared" si="36"/>
        <v>505.02</v>
      </c>
      <c r="DH132">
        <f t="shared" si="37"/>
        <v>0</v>
      </c>
      <c r="DI132">
        <f t="shared" si="42"/>
        <v>0</v>
      </c>
      <c r="DJ132">
        <f t="shared" si="43"/>
        <v>505.02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ROW(Source!A156)</f>
        <v>156</v>
      </c>
      <c r="B133">
        <v>72842451</v>
      </c>
      <c r="C133">
        <v>72843532</v>
      </c>
      <c r="D133">
        <v>42137681</v>
      </c>
      <c r="E133">
        <v>30570983</v>
      </c>
      <c r="F133">
        <v>1</v>
      </c>
      <c r="G133">
        <v>30570983</v>
      </c>
      <c r="H133">
        <v>2</v>
      </c>
      <c r="I133" t="s">
        <v>316</v>
      </c>
      <c r="J133" t="s">
        <v>3</v>
      </c>
      <c r="K133" t="s">
        <v>317</v>
      </c>
      <c r="L133">
        <v>1344</v>
      </c>
      <c r="N133">
        <v>1008</v>
      </c>
      <c r="O133" t="s">
        <v>318</v>
      </c>
      <c r="P133" t="s">
        <v>318</v>
      </c>
      <c r="Q133">
        <v>1</v>
      </c>
      <c r="W133">
        <v>0</v>
      </c>
      <c r="X133">
        <v>-1180195794</v>
      </c>
      <c r="Y133">
        <f t="shared" si="33"/>
        <v>31.67</v>
      </c>
      <c r="AA133">
        <v>0</v>
      </c>
      <c r="AB133">
        <v>1</v>
      </c>
      <c r="AC133">
        <v>0</v>
      </c>
      <c r="AD133">
        <v>0</v>
      </c>
      <c r="AE133">
        <v>0</v>
      </c>
      <c r="AF133">
        <v>1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31.67</v>
      </c>
      <c r="AU133" t="s">
        <v>3</v>
      </c>
      <c r="AV133">
        <v>0</v>
      </c>
      <c r="AW133">
        <v>2</v>
      </c>
      <c r="AX133">
        <v>72843534</v>
      </c>
      <c r="AY133">
        <v>1</v>
      </c>
      <c r="AZ133">
        <v>0</v>
      </c>
      <c r="BA133">
        <v>135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V133">
        <v>0</v>
      </c>
      <c r="CW133">
        <f>ROUND(Y133*Source!I156*DO133,9)</f>
        <v>0</v>
      </c>
      <c r="CX133">
        <f>ROUND(Y133*Source!I156,9)</f>
        <v>439.51625999999999</v>
      </c>
      <c r="CY133">
        <f t="shared" si="38"/>
        <v>1</v>
      </c>
      <c r="CZ133">
        <f t="shared" si="39"/>
        <v>1</v>
      </c>
      <c r="DA133">
        <f t="shared" si="40"/>
        <v>1</v>
      </c>
      <c r="DB133">
        <f t="shared" si="34"/>
        <v>31.67</v>
      </c>
      <c r="DC133">
        <f t="shared" si="35"/>
        <v>0</v>
      </c>
      <c r="DD133" t="s">
        <v>3</v>
      </c>
      <c r="DE133" t="s">
        <v>3</v>
      </c>
      <c r="DF133">
        <f t="shared" si="41"/>
        <v>0</v>
      </c>
      <c r="DG133">
        <f t="shared" si="36"/>
        <v>439.52</v>
      </c>
      <c r="DH133">
        <f t="shared" si="37"/>
        <v>0</v>
      </c>
      <c r="DI133">
        <f t="shared" si="42"/>
        <v>0</v>
      </c>
      <c r="DJ133">
        <f t="shared" si="43"/>
        <v>439.52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ROW(Source!A157)</f>
        <v>157</v>
      </c>
      <c r="B134">
        <v>72842452</v>
      </c>
      <c r="C134">
        <v>72843532</v>
      </c>
      <c r="D134">
        <v>42137681</v>
      </c>
      <c r="E134">
        <v>30570983</v>
      </c>
      <c r="F134">
        <v>1</v>
      </c>
      <c r="G134">
        <v>30570983</v>
      </c>
      <c r="H134">
        <v>2</v>
      </c>
      <c r="I134" t="s">
        <v>316</v>
      </c>
      <c r="J134" t="s">
        <v>3</v>
      </c>
      <c r="K134" t="s">
        <v>317</v>
      </c>
      <c r="L134">
        <v>1344</v>
      </c>
      <c r="N134">
        <v>1008</v>
      </c>
      <c r="O134" t="s">
        <v>318</v>
      </c>
      <c r="P134" t="s">
        <v>318</v>
      </c>
      <c r="Q134">
        <v>1</v>
      </c>
      <c r="W134">
        <v>0</v>
      </c>
      <c r="X134">
        <v>-1180195794</v>
      </c>
      <c r="Y134">
        <f t="shared" si="33"/>
        <v>31.67</v>
      </c>
      <c r="AA134">
        <v>0</v>
      </c>
      <c r="AB134">
        <v>1</v>
      </c>
      <c r="AC134">
        <v>0</v>
      </c>
      <c r="AD134">
        <v>0</v>
      </c>
      <c r="AE134">
        <v>0</v>
      </c>
      <c r="AF134">
        <v>1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31.67</v>
      </c>
      <c r="AU134" t="s">
        <v>3</v>
      </c>
      <c r="AV134">
        <v>0</v>
      </c>
      <c r="AW134">
        <v>2</v>
      </c>
      <c r="AX134">
        <v>72843534</v>
      </c>
      <c r="AY134">
        <v>1</v>
      </c>
      <c r="AZ134">
        <v>0</v>
      </c>
      <c r="BA134">
        <v>136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f>ROUND(Y134*Source!I157*DO134,9)</f>
        <v>0</v>
      </c>
      <c r="CX134">
        <f>ROUND(Y134*Source!I157,9)</f>
        <v>439.51625999999999</v>
      </c>
      <c r="CY134">
        <f t="shared" si="38"/>
        <v>1</v>
      </c>
      <c r="CZ134">
        <f t="shared" si="39"/>
        <v>1</v>
      </c>
      <c r="DA134">
        <f t="shared" si="40"/>
        <v>1</v>
      </c>
      <c r="DB134">
        <f t="shared" si="34"/>
        <v>31.67</v>
      </c>
      <c r="DC134">
        <f t="shared" si="35"/>
        <v>0</v>
      </c>
      <c r="DD134" t="s">
        <v>3</v>
      </c>
      <c r="DE134" t="s">
        <v>3</v>
      </c>
      <c r="DF134">
        <f t="shared" si="41"/>
        <v>0</v>
      </c>
      <c r="DG134">
        <f t="shared" si="36"/>
        <v>439.52</v>
      </c>
      <c r="DH134">
        <f t="shared" si="37"/>
        <v>0</v>
      </c>
      <c r="DI134">
        <f t="shared" si="42"/>
        <v>0</v>
      </c>
      <c r="DJ134">
        <f t="shared" si="43"/>
        <v>439.52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089F8-9E8C-4D34-93C4-0B62D6C24B8E}">
  <dimension ref="A1:AR13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72843140</v>
      </c>
      <c r="C1">
        <v>72843138</v>
      </c>
      <c r="D1">
        <v>44573642</v>
      </c>
      <c r="E1">
        <v>30570983</v>
      </c>
      <c r="F1">
        <v>1</v>
      </c>
      <c r="G1">
        <v>30570983</v>
      </c>
      <c r="H1">
        <v>1</v>
      </c>
      <c r="I1" t="s">
        <v>242</v>
      </c>
      <c r="J1" t="s">
        <v>3</v>
      </c>
      <c r="K1" t="s">
        <v>243</v>
      </c>
      <c r="L1">
        <v>1191</v>
      </c>
      <c r="N1">
        <v>1013</v>
      </c>
      <c r="O1" t="s">
        <v>244</v>
      </c>
      <c r="P1" t="s">
        <v>244</v>
      </c>
      <c r="Q1">
        <v>1</v>
      </c>
      <c r="X1">
        <v>0.6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0.6</v>
      </c>
      <c r="AH1">
        <v>2</v>
      </c>
      <c r="AI1">
        <v>72843139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72843140</v>
      </c>
      <c r="C2">
        <v>72843138</v>
      </c>
      <c r="D2">
        <v>44573642</v>
      </c>
      <c r="E2">
        <v>30570983</v>
      </c>
      <c r="F2">
        <v>1</v>
      </c>
      <c r="G2">
        <v>30570983</v>
      </c>
      <c r="H2">
        <v>1</v>
      </c>
      <c r="I2" t="s">
        <v>242</v>
      </c>
      <c r="J2" t="s">
        <v>3</v>
      </c>
      <c r="K2" t="s">
        <v>243</v>
      </c>
      <c r="L2">
        <v>1191</v>
      </c>
      <c r="N2">
        <v>1013</v>
      </c>
      <c r="O2" t="s">
        <v>244</v>
      </c>
      <c r="P2" t="s">
        <v>244</v>
      </c>
      <c r="Q2">
        <v>1</v>
      </c>
      <c r="X2">
        <v>0.6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3</v>
      </c>
      <c r="AG2">
        <v>0.6</v>
      </c>
      <c r="AH2">
        <v>2</v>
      </c>
      <c r="AI2">
        <v>72843139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72843146</v>
      </c>
      <c r="C3">
        <v>72843141</v>
      </c>
      <c r="D3">
        <v>44573642</v>
      </c>
      <c r="E3">
        <v>30570983</v>
      </c>
      <c r="F3">
        <v>1</v>
      </c>
      <c r="G3">
        <v>30570983</v>
      </c>
      <c r="H3">
        <v>1</v>
      </c>
      <c r="I3" t="s">
        <v>242</v>
      </c>
      <c r="J3" t="s">
        <v>3</v>
      </c>
      <c r="K3" t="s">
        <v>243</v>
      </c>
      <c r="L3">
        <v>1191</v>
      </c>
      <c r="N3">
        <v>1013</v>
      </c>
      <c r="O3" t="s">
        <v>244</v>
      </c>
      <c r="P3" t="s">
        <v>244</v>
      </c>
      <c r="Q3">
        <v>1</v>
      </c>
      <c r="X3">
        <v>4.6500000000000004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16</v>
      </c>
      <c r="AG3">
        <v>5.3475000000000001</v>
      </c>
      <c r="AH3">
        <v>2</v>
      </c>
      <c r="AI3">
        <v>72843142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72843147</v>
      </c>
      <c r="C4">
        <v>72843141</v>
      </c>
      <c r="D4">
        <v>65153288</v>
      </c>
      <c r="E4">
        <v>1</v>
      </c>
      <c r="F4">
        <v>1</v>
      </c>
      <c r="G4">
        <v>30570983</v>
      </c>
      <c r="H4">
        <v>2</v>
      </c>
      <c r="I4" t="s">
        <v>245</v>
      </c>
      <c r="J4" t="s">
        <v>246</v>
      </c>
      <c r="K4" t="s">
        <v>247</v>
      </c>
      <c r="L4">
        <v>1368</v>
      </c>
      <c r="N4">
        <v>1011</v>
      </c>
      <c r="O4" t="s">
        <v>248</v>
      </c>
      <c r="P4" t="s">
        <v>248</v>
      </c>
      <c r="Q4">
        <v>1</v>
      </c>
      <c r="X4">
        <v>0.01</v>
      </c>
      <c r="Y4">
        <v>0</v>
      </c>
      <c r="Z4">
        <v>83.1</v>
      </c>
      <c r="AA4">
        <v>12.62</v>
      </c>
      <c r="AB4">
        <v>0</v>
      </c>
      <c r="AC4">
        <v>0</v>
      </c>
      <c r="AD4">
        <v>1</v>
      </c>
      <c r="AE4">
        <v>0</v>
      </c>
      <c r="AF4" t="s">
        <v>15</v>
      </c>
      <c r="AG4">
        <v>1.2500000000000001E-2</v>
      </c>
      <c r="AH4">
        <v>2</v>
      </c>
      <c r="AI4">
        <v>72843143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72843148</v>
      </c>
      <c r="C5">
        <v>72843141</v>
      </c>
      <c r="D5">
        <v>65152875</v>
      </c>
      <c r="E5">
        <v>1</v>
      </c>
      <c r="F5">
        <v>1</v>
      </c>
      <c r="G5">
        <v>30570983</v>
      </c>
      <c r="H5">
        <v>2</v>
      </c>
      <c r="I5" t="s">
        <v>249</v>
      </c>
      <c r="J5" t="s">
        <v>250</v>
      </c>
      <c r="K5" t="s">
        <v>251</v>
      </c>
      <c r="L5">
        <v>1368</v>
      </c>
      <c r="N5">
        <v>1011</v>
      </c>
      <c r="O5" t="s">
        <v>248</v>
      </c>
      <c r="P5" t="s">
        <v>248</v>
      </c>
      <c r="Q5">
        <v>1</v>
      </c>
      <c r="X5">
        <v>0.03</v>
      </c>
      <c r="Y5">
        <v>0</v>
      </c>
      <c r="Z5">
        <v>0.17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15</v>
      </c>
      <c r="AG5">
        <v>3.7499999999999999E-2</v>
      </c>
      <c r="AH5">
        <v>2</v>
      </c>
      <c r="AI5">
        <v>72843144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72843149</v>
      </c>
      <c r="C6">
        <v>72843141</v>
      </c>
      <c r="D6">
        <v>40411025</v>
      </c>
      <c r="E6">
        <v>30570983</v>
      </c>
      <c r="F6">
        <v>1</v>
      </c>
      <c r="G6">
        <v>30570983</v>
      </c>
      <c r="H6">
        <v>3</v>
      </c>
      <c r="I6" t="s">
        <v>319</v>
      </c>
      <c r="J6" t="s">
        <v>3</v>
      </c>
      <c r="K6" t="s">
        <v>320</v>
      </c>
      <c r="L6">
        <v>1346</v>
      </c>
      <c r="N6">
        <v>1009</v>
      </c>
      <c r="O6" t="s">
        <v>70</v>
      </c>
      <c r="P6" t="s">
        <v>70</v>
      </c>
      <c r="Q6">
        <v>1</v>
      </c>
      <c r="X6">
        <v>10.3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 t="s">
        <v>3</v>
      </c>
      <c r="AG6">
        <v>10.3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ROW(Source!A31)</f>
        <v>31</v>
      </c>
      <c r="B7">
        <v>72843146</v>
      </c>
      <c r="C7">
        <v>72843141</v>
      </c>
      <c r="D7">
        <v>44573642</v>
      </c>
      <c r="E7">
        <v>30570983</v>
      </c>
      <c r="F7">
        <v>1</v>
      </c>
      <c r="G7">
        <v>30570983</v>
      </c>
      <c r="H7">
        <v>1</v>
      </c>
      <c r="I7" t="s">
        <v>242</v>
      </c>
      <c r="J7" t="s">
        <v>3</v>
      </c>
      <c r="K7" t="s">
        <v>243</v>
      </c>
      <c r="L7">
        <v>1191</v>
      </c>
      <c r="N7">
        <v>1013</v>
      </c>
      <c r="O7" t="s">
        <v>244</v>
      </c>
      <c r="P7" t="s">
        <v>244</v>
      </c>
      <c r="Q7">
        <v>1</v>
      </c>
      <c r="X7">
        <v>4.6500000000000004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16</v>
      </c>
      <c r="AG7">
        <v>5.3475000000000001</v>
      </c>
      <c r="AH7">
        <v>2</v>
      </c>
      <c r="AI7">
        <v>72843142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ROW(Source!A31)</f>
        <v>31</v>
      </c>
      <c r="B8">
        <v>72843147</v>
      </c>
      <c r="C8">
        <v>72843141</v>
      </c>
      <c r="D8">
        <v>65153288</v>
      </c>
      <c r="E8">
        <v>1</v>
      </c>
      <c r="F8">
        <v>1</v>
      </c>
      <c r="G8">
        <v>30570983</v>
      </c>
      <c r="H8">
        <v>2</v>
      </c>
      <c r="I8" t="s">
        <v>245</v>
      </c>
      <c r="J8" t="s">
        <v>246</v>
      </c>
      <c r="K8" t="s">
        <v>247</v>
      </c>
      <c r="L8">
        <v>1368</v>
      </c>
      <c r="N8">
        <v>1011</v>
      </c>
      <c r="O8" t="s">
        <v>248</v>
      </c>
      <c r="P8" t="s">
        <v>248</v>
      </c>
      <c r="Q8">
        <v>1</v>
      </c>
      <c r="X8">
        <v>0.01</v>
      </c>
      <c r="Y8">
        <v>0</v>
      </c>
      <c r="Z8">
        <v>83.1</v>
      </c>
      <c r="AA8">
        <v>12.62</v>
      </c>
      <c r="AB8">
        <v>0</v>
      </c>
      <c r="AC8">
        <v>0</v>
      </c>
      <c r="AD8">
        <v>1</v>
      </c>
      <c r="AE8">
        <v>0</v>
      </c>
      <c r="AF8" t="s">
        <v>15</v>
      </c>
      <c r="AG8">
        <v>1.2500000000000001E-2</v>
      </c>
      <c r="AH8">
        <v>2</v>
      </c>
      <c r="AI8">
        <v>72843143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ROW(Source!A31)</f>
        <v>31</v>
      </c>
      <c r="B9">
        <v>72843148</v>
      </c>
      <c r="C9">
        <v>72843141</v>
      </c>
      <c r="D9">
        <v>65152875</v>
      </c>
      <c r="E9">
        <v>1</v>
      </c>
      <c r="F9">
        <v>1</v>
      </c>
      <c r="G9">
        <v>30570983</v>
      </c>
      <c r="H9">
        <v>2</v>
      </c>
      <c r="I9" t="s">
        <v>249</v>
      </c>
      <c r="J9" t="s">
        <v>250</v>
      </c>
      <c r="K9" t="s">
        <v>251</v>
      </c>
      <c r="L9">
        <v>1368</v>
      </c>
      <c r="N9">
        <v>1011</v>
      </c>
      <c r="O9" t="s">
        <v>248</v>
      </c>
      <c r="P9" t="s">
        <v>248</v>
      </c>
      <c r="Q9">
        <v>1</v>
      </c>
      <c r="X9">
        <v>0.03</v>
      </c>
      <c r="Y9">
        <v>0</v>
      </c>
      <c r="Z9">
        <v>0.17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15</v>
      </c>
      <c r="AG9">
        <v>3.7499999999999999E-2</v>
      </c>
      <c r="AH9">
        <v>2</v>
      </c>
      <c r="AI9">
        <v>72843144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ROW(Source!A31)</f>
        <v>31</v>
      </c>
      <c r="B10">
        <v>72843149</v>
      </c>
      <c r="C10">
        <v>72843141</v>
      </c>
      <c r="D10">
        <v>40411025</v>
      </c>
      <c r="E10">
        <v>30570983</v>
      </c>
      <c r="F10">
        <v>1</v>
      </c>
      <c r="G10">
        <v>30570983</v>
      </c>
      <c r="H10">
        <v>3</v>
      </c>
      <c r="I10" t="s">
        <v>319</v>
      </c>
      <c r="J10" t="s">
        <v>3</v>
      </c>
      <c r="K10" t="s">
        <v>320</v>
      </c>
      <c r="L10">
        <v>1346</v>
      </c>
      <c r="N10">
        <v>1009</v>
      </c>
      <c r="O10" t="s">
        <v>70</v>
      </c>
      <c r="P10" t="s">
        <v>70</v>
      </c>
      <c r="Q10">
        <v>1</v>
      </c>
      <c r="X10">
        <v>10.3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 t="s">
        <v>3</v>
      </c>
      <c r="AG10">
        <v>10.3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ROW(Source!A34)</f>
        <v>34</v>
      </c>
      <c r="B11">
        <v>72843157</v>
      </c>
      <c r="C11">
        <v>72843151</v>
      </c>
      <c r="D11">
        <v>44573642</v>
      </c>
      <c r="E11">
        <v>30570983</v>
      </c>
      <c r="F11">
        <v>1</v>
      </c>
      <c r="G11">
        <v>30570983</v>
      </c>
      <c r="H11">
        <v>1</v>
      </c>
      <c r="I11" t="s">
        <v>242</v>
      </c>
      <c r="J11" t="s">
        <v>3</v>
      </c>
      <c r="K11" t="s">
        <v>243</v>
      </c>
      <c r="L11">
        <v>1191</v>
      </c>
      <c r="N11">
        <v>1013</v>
      </c>
      <c r="O11" t="s">
        <v>244</v>
      </c>
      <c r="P11" t="s">
        <v>244</v>
      </c>
      <c r="Q11">
        <v>1</v>
      </c>
      <c r="X11">
        <v>10.9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16</v>
      </c>
      <c r="AG11">
        <v>12.535</v>
      </c>
      <c r="AH11">
        <v>2</v>
      </c>
      <c r="AI11">
        <v>72843152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ROW(Source!A34)</f>
        <v>34</v>
      </c>
      <c r="B12">
        <v>72843158</v>
      </c>
      <c r="C12">
        <v>72843151</v>
      </c>
      <c r="D12">
        <v>65153288</v>
      </c>
      <c r="E12">
        <v>1</v>
      </c>
      <c r="F12">
        <v>1</v>
      </c>
      <c r="G12">
        <v>30570983</v>
      </c>
      <c r="H12">
        <v>2</v>
      </c>
      <c r="I12" t="s">
        <v>245</v>
      </c>
      <c r="J12" t="s">
        <v>246</v>
      </c>
      <c r="K12" t="s">
        <v>247</v>
      </c>
      <c r="L12">
        <v>1368</v>
      </c>
      <c r="N12">
        <v>1011</v>
      </c>
      <c r="O12" t="s">
        <v>248</v>
      </c>
      <c r="P12" t="s">
        <v>248</v>
      </c>
      <c r="Q12">
        <v>1</v>
      </c>
      <c r="X12">
        <v>0.03</v>
      </c>
      <c r="Y12">
        <v>0</v>
      </c>
      <c r="Z12">
        <v>83.1</v>
      </c>
      <c r="AA12">
        <v>12.62</v>
      </c>
      <c r="AB12">
        <v>0</v>
      </c>
      <c r="AC12">
        <v>0</v>
      </c>
      <c r="AD12">
        <v>1</v>
      </c>
      <c r="AE12">
        <v>0</v>
      </c>
      <c r="AF12" t="s">
        <v>15</v>
      </c>
      <c r="AG12">
        <v>3.7499999999999999E-2</v>
      </c>
      <c r="AH12">
        <v>2</v>
      </c>
      <c r="AI12">
        <v>72843153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ROW(Source!A34)</f>
        <v>34</v>
      </c>
      <c r="B13">
        <v>72843159</v>
      </c>
      <c r="C13">
        <v>72843151</v>
      </c>
      <c r="D13">
        <v>31110602</v>
      </c>
      <c r="E13">
        <v>1</v>
      </c>
      <c r="F13">
        <v>1</v>
      </c>
      <c r="G13">
        <v>30570983</v>
      </c>
      <c r="H13">
        <v>3</v>
      </c>
      <c r="I13" t="s">
        <v>252</v>
      </c>
      <c r="J13" t="s">
        <v>253</v>
      </c>
      <c r="K13" t="s">
        <v>254</v>
      </c>
      <c r="L13">
        <v>1346</v>
      </c>
      <c r="N13">
        <v>1009</v>
      </c>
      <c r="O13" t="s">
        <v>70</v>
      </c>
      <c r="P13" t="s">
        <v>70</v>
      </c>
      <c r="Q13">
        <v>1</v>
      </c>
      <c r="X13">
        <v>0.15</v>
      </c>
      <c r="Y13">
        <v>1.61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0.15</v>
      </c>
      <c r="AH13">
        <v>2</v>
      </c>
      <c r="AI13">
        <v>72843154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72843160</v>
      </c>
      <c r="C14">
        <v>72843151</v>
      </c>
      <c r="D14">
        <v>64819338</v>
      </c>
      <c r="E14">
        <v>1</v>
      </c>
      <c r="F14">
        <v>1</v>
      </c>
      <c r="G14">
        <v>30570983</v>
      </c>
      <c r="H14">
        <v>3</v>
      </c>
      <c r="I14" t="s">
        <v>255</v>
      </c>
      <c r="J14" t="s">
        <v>256</v>
      </c>
      <c r="K14" t="s">
        <v>257</v>
      </c>
      <c r="L14">
        <v>1327</v>
      </c>
      <c r="N14">
        <v>1005</v>
      </c>
      <c r="O14" t="s">
        <v>59</v>
      </c>
      <c r="P14" t="s">
        <v>59</v>
      </c>
      <c r="Q14">
        <v>1</v>
      </c>
      <c r="X14">
        <v>0.44</v>
      </c>
      <c r="Y14">
        <v>104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0.44</v>
      </c>
      <c r="AH14">
        <v>2</v>
      </c>
      <c r="AI14">
        <v>72843155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72843161</v>
      </c>
      <c r="C15">
        <v>72843151</v>
      </c>
      <c r="D15">
        <v>40410984</v>
      </c>
      <c r="E15">
        <v>30570983</v>
      </c>
      <c r="F15">
        <v>1</v>
      </c>
      <c r="G15">
        <v>30570983</v>
      </c>
      <c r="H15">
        <v>3</v>
      </c>
      <c r="I15" t="s">
        <v>321</v>
      </c>
      <c r="J15" t="s">
        <v>3</v>
      </c>
      <c r="K15" t="s">
        <v>322</v>
      </c>
      <c r="L15">
        <v>1348</v>
      </c>
      <c r="N15">
        <v>1009</v>
      </c>
      <c r="O15" t="s">
        <v>38</v>
      </c>
      <c r="P15" t="s">
        <v>38</v>
      </c>
      <c r="Q15">
        <v>1000</v>
      </c>
      <c r="X15">
        <v>2.9000000000000001E-2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 t="s">
        <v>3</v>
      </c>
      <c r="AG15">
        <v>2.9000000000000001E-2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ROW(Source!A35)</f>
        <v>35</v>
      </c>
      <c r="B16">
        <v>72843157</v>
      </c>
      <c r="C16">
        <v>72843151</v>
      </c>
      <c r="D16">
        <v>44573642</v>
      </c>
      <c r="E16">
        <v>30570983</v>
      </c>
      <c r="F16">
        <v>1</v>
      </c>
      <c r="G16">
        <v>30570983</v>
      </c>
      <c r="H16">
        <v>1</v>
      </c>
      <c r="I16" t="s">
        <v>242</v>
      </c>
      <c r="J16" t="s">
        <v>3</v>
      </c>
      <c r="K16" t="s">
        <v>243</v>
      </c>
      <c r="L16">
        <v>1191</v>
      </c>
      <c r="N16">
        <v>1013</v>
      </c>
      <c r="O16" t="s">
        <v>244</v>
      </c>
      <c r="P16" t="s">
        <v>244</v>
      </c>
      <c r="Q16">
        <v>1</v>
      </c>
      <c r="X16">
        <v>10.9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16</v>
      </c>
      <c r="AG16">
        <v>12.535</v>
      </c>
      <c r="AH16">
        <v>2</v>
      </c>
      <c r="AI16">
        <v>72843152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ROW(Source!A35)</f>
        <v>35</v>
      </c>
      <c r="B17">
        <v>72843158</v>
      </c>
      <c r="C17">
        <v>72843151</v>
      </c>
      <c r="D17">
        <v>65153288</v>
      </c>
      <c r="E17">
        <v>1</v>
      </c>
      <c r="F17">
        <v>1</v>
      </c>
      <c r="G17">
        <v>30570983</v>
      </c>
      <c r="H17">
        <v>2</v>
      </c>
      <c r="I17" t="s">
        <v>245</v>
      </c>
      <c r="J17" t="s">
        <v>246</v>
      </c>
      <c r="K17" t="s">
        <v>247</v>
      </c>
      <c r="L17">
        <v>1368</v>
      </c>
      <c r="N17">
        <v>1011</v>
      </c>
      <c r="O17" t="s">
        <v>248</v>
      </c>
      <c r="P17" t="s">
        <v>248</v>
      </c>
      <c r="Q17">
        <v>1</v>
      </c>
      <c r="X17">
        <v>0.03</v>
      </c>
      <c r="Y17">
        <v>0</v>
      </c>
      <c r="Z17">
        <v>83.1</v>
      </c>
      <c r="AA17">
        <v>12.62</v>
      </c>
      <c r="AB17">
        <v>0</v>
      </c>
      <c r="AC17">
        <v>0</v>
      </c>
      <c r="AD17">
        <v>1</v>
      </c>
      <c r="AE17">
        <v>0</v>
      </c>
      <c r="AF17" t="s">
        <v>15</v>
      </c>
      <c r="AG17">
        <v>3.7499999999999999E-2</v>
      </c>
      <c r="AH17">
        <v>2</v>
      </c>
      <c r="AI17">
        <v>72843153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ROW(Source!A35)</f>
        <v>35</v>
      </c>
      <c r="B18">
        <v>72843159</v>
      </c>
      <c r="C18">
        <v>72843151</v>
      </c>
      <c r="D18">
        <v>31110602</v>
      </c>
      <c r="E18">
        <v>1</v>
      </c>
      <c r="F18">
        <v>1</v>
      </c>
      <c r="G18">
        <v>30570983</v>
      </c>
      <c r="H18">
        <v>3</v>
      </c>
      <c r="I18" t="s">
        <v>252</v>
      </c>
      <c r="J18" t="s">
        <v>253</v>
      </c>
      <c r="K18" t="s">
        <v>254</v>
      </c>
      <c r="L18">
        <v>1346</v>
      </c>
      <c r="N18">
        <v>1009</v>
      </c>
      <c r="O18" t="s">
        <v>70</v>
      </c>
      <c r="P18" t="s">
        <v>70</v>
      </c>
      <c r="Q18">
        <v>1</v>
      </c>
      <c r="X18">
        <v>0.15</v>
      </c>
      <c r="Y18">
        <v>1.61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0.15</v>
      </c>
      <c r="AH18">
        <v>2</v>
      </c>
      <c r="AI18">
        <v>72843154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ROW(Source!A35)</f>
        <v>35</v>
      </c>
      <c r="B19">
        <v>72843160</v>
      </c>
      <c r="C19">
        <v>72843151</v>
      </c>
      <c r="D19">
        <v>64819338</v>
      </c>
      <c r="E19">
        <v>1</v>
      </c>
      <c r="F19">
        <v>1</v>
      </c>
      <c r="G19">
        <v>30570983</v>
      </c>
      <c r="H19">
        <v>3</v>
      </c>
      <c r="I19" t="s">
        <v>255</v>
      </c>
      <c r="J19" t="s">
        <v>256</v>
      </c>
      <c r="K19" t="s">
        <v>257</v>
      </c>
      <c r="L19">
        <v>1327</v>
      </c>
      <c r="N19">
        <v>1005</v>
      </c>
      <c r="O19" t="s">
        <v>59</v>
      </c>
      <c r="P19" t="s">
        <v>59</v>
      </c>
      <c r="Q19">
        <v>1</v>
      </c>
      <c r="X19">
        <v>0.44</v>
      </c>
      <c r="Y19">
        <v>104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0.44</v>
      </c>
      <c r="AH19">
        <v>2</v>
      </c>
      <c r="AI19">
        <v>72843155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ROW(Source!A35)</f>
        <v>35</v>
      </c>
      <c r="B20">
        <v>72843161</v>
      </c>
      <c r="C20">
        <v>72843151</v>
      </c>
      <c r="D20">
        <v>40410984</v>
      </c>
      <c r="E20">
        <v>30570983</v>
      </c>
      <c r="F20">
        <v>1</v>
      </c>
      <c r="G20">
        <v>30570983</v>
      </c>
      <c r="H20">
        <v>3</v>
      </c>
      <c r="I20" t="s">
        <v>321</v>
      </c>
      <c r="J20" t="s">
        <v>3</v>
      </c>
      <c r="K20" t="s">
        <v>322</v>
      </c>
      <c r="L20">
        <v>1348</v>
      </c>
      <c r="N20">
        <v>1009</v>
      </c>
      <c r="O20" t="s">
        <v>38</v>
      </c>
      <c r="P20" t="s">
        <v>38</v>
      </c>
      <c r="Q20">
        <v>1000</v>
      </c>
      <c r="X20">
        <v>2.9000000000000001E-2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 t="s">
        <v>3</v>
      </c>
      <c r="AG20">
        <v>2.9000000000000001E-2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ROW(Source!A38)</f>
        <v>38</v>
      </c>
      <c r="B21">
        <v>72843167</v>
      </c>
      <c r="C21">
        <v>72843163</v>
      </c>
      <c r="D21">
        <v>44573642</v>
      </c>
      <c r="E21">
        <v>30570983</v>
      </c>
      <c r="F21">
        <v>1</v>
      </c>
      <c r="G21">
        <v>30570983</v>
      </c>
      <c r="H21">
        <v>1</v>
      </c>
      <c r="I21" t="s">
        <v>242</v>
      </c>
      <c r="J21" t="s">
        <v>3</v>
      </c>
      <c r="K21" t="s">
        <v>243</v>
      </c>
      <c r="L21">
        <v>1191</v>
      </c>
      <c r="N21">
        <v>1013</v>
      </c>
      <c r="O21" t="s">
        <v>244</v>
      </c>
      <c r="P21" t="s">
        <v>244</v>
      </c>
      <c r="Q21">
        <v>1</v>
      </c>
      <c r="X21">
        <v>15.7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16</v>
      </c>
      <c r="AG21">
        <v>18.054999999999996</v>
      </c>
      <c r="AH21">
        <v>2</v>
      </c>
      <c r="AI21">
        <v>72843164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ROW(Source!A38)</f>
        <v>38</v>
      </c>
      <c r="B22">
        <v>72843168</v>
      </c>
      <c r="C22">
        <v>72843163</v>
      </c>
      <c r="D22">
        <v>31110663</v>
      </c>
      <c r="E22">
        <v>1</v>
      </c>
      <c r="F22">
        <v>1</v>
      </c>
      <c r="G22">
        <v>30570983</v>
      </c>
      <c r="H22">
        <v>3</v>
      </c>
      <c r="I22" t="s">
        <v>258</v>
      </c>
      <c r="J22" t="s">
        <v>259</v>
      </c>
      <c r="K22" t="s">
        <v>260</v>
      </c>
      <c r="L22">
        <v>1348</v>
      </c>
      <c r="N22">
        <v>1009</v>
      </c>
      <c r="O22" t="s">
        <v>38</v>
      </c>
      <c r="P22" t="s">
        <v>38</v>
      </c>
      <c r="Q22">
        <v>1000</v>
      </c>
      <c r="X22">
        <v>2.4E-2</v>
      </c>
      <c r="Y22">
        <v>39052.85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2.4E-2</v>
      </c>
      <c r="AH22">
        <v>2</v>
      </c>
      <c r="AI22">
        <v>72843165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ROW(Source!A38)</f>
        <v>38</v>
      </c>
      <c r="B23">
        <v>72843169</v>
      </c>
      <c r="C23">
        <v>72843163</v>
      </c>
      <c r="D23">
        <v>40431489</v>
      </c>
      <c r="E23">
        <v>30570983</v>
      </c>
      <c r="F23">
        <v>1</v>
      </c>
      <c r="G23">
        <v>30570983</v>
      </c>
      <c r="H23">
        <v>3</v>
      </c>
      <c r="I23" t="s">
        <v>323</v>
      </c>
      <c r="J23" t="s">
        <v>3</v>
      </c>
      <c r="K23" t="s">
        <v>324</v>
      </c>
      <c r="L23">
        <v>1327</v>
      </c>
      <c r="N23">
        <v>1005</v>
      </c>
      <c r="O23" t="s">
        <v>59</v>
      </c>
      <c r="P23" t="s">
        <v>59</v>
      </c>
      <c r="Q23">
        <v>1</v>
      </c>
      <c r="X23">
        <v>105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 t="s">
        <v>3</v>
      </c>
      <c r="AG23">
        <v>105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ROW(Source!A39)</f>
        <v>39</v>
      </c>
      <c r="B24">
        <v>72843167</v>
      </c>
      <c r="C24">
        <v>72843163</v>
      </c>
      <c r="D24">
        <v>44573642</v>
      </c>
      <c r="E24">
        <v>30570983</v>
      </c>
      <c r="F24">
        <v>1</v>
      </c>
      <c r="G24">
        <v>30570983</v>
      </c>
      <c r="H24">
        <v>1</v>
      </c>
      <c r="I24" t="s">
        <v>242</v>
      </c>
      <c r="J24" t="s">
        <v>3</v>
      </c>
      <c r="K24" t="s">
        <v>243</v>
      </c>
      <c r="L24">
        <v>1191</v>
      </c>
      <c r="N24">
        <v>1013</v>
      </c>
      <c r="O24" t="s">
        <v>244</v>
      </c>
      <c r="P24" t="s">
        <v>244</v>
      </c>
      <c r="Q24">
        <v>1</v>
      </c>
      <c r="X24">
        <v>15.7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16</v>
      </c>
      <c r="AG24">
        <v>18.054999999999996</v>
      </c>
      <c r="AH24">
        <v>2</v>
      </c>
      <c r="AI24">
        <v>72843164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ROW(Source!A39)</f>
        <v>39</v>
      </c>
      <c r="B25">
        <v>72843168</v>
      </c>
      <c r="C25">
        <v>72843163</v>
      </c>
      <c r="D25">
        <v>31110663</v>
      </c>
      <c r="E25">
        <v>1</v>
      </c>
      <c r="F25">
        <v>1</v>
      </c>
      <c r="G25">
        <v>30570983</v>
      </c>
      <c r="H25">
        <v>3</v>
      </c>
      <c r="I25" t="s">
        <v>258</v>
      </c>
      <c r="J25" t="s">
        <v>259</v>
      </c>
      <c r="K25" t="s">
        <v>260</v>
      </c>
      <c r="L25">
        <v>1348</v>
      </c>
      <c r="N25">
        <v>1009</v>
      </c>
      <c r="O25" t="s">
        <v>38</v>
      </c>
      <c r="P25" t="s">
        <v>38</v>
      </c>
      <c r="Q25">
        <v>1000</v>
      </c>
      <c r="X25">
        <v>2.4E-2</v>
      </c>
      <c r="Y25">
        <v>39052.85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2.4E-2</v>
      </c>
      <c r="AH25">
        <v>2</v>
      </c>
      <c r="AI25">
        <v>72843165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ROW(Source!A39)</f>
        <v>39</v>
      </c>
      <c r="B26">
        <v>72843169</v>
      </c>
      <c r="C26">
        <v>72843163</v>
      </c>
      <c r="D26">
        <v>40431489</v>
      </c>
      <c r="E26">
        <v>30570983</v>
      </c>
      <c r="F26">
        <v>1</v>
      </c>
      <c r="G26">
        <v>30570983</v>
      </c>
      <c r="H26">
        <v>3</v>
      </c>
      <c r="I26" t="s">
        <v>323</v>
      </c>
      <c r="J26" t="s">
        <v>3</v>
      </c>
      <c r="K26" t="s">
        <v>324</v>
      </c>
      <c r="L26">
        <v>1327</v>
      </c>
      <c r="N26">
        <v>1005</v>
      </c>
      <c r="O26" t="s">
        <v>59</v>
      </c>
      <c r="P26" t="s">
        <v>59</v>
      </c>
      <c r="Q26">
        <v>1</v>
      </c>
      <c r="X26">
        <v>105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t="s">
        <v>3</v>
      </c>
      <c r="AG26">
        <v>105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ROW(Source!A42)</f>
        <v>42</v>
      </c>
      <c r="B27">
        <v>72843179</v>
      </c>
      <c r="C27">
        <v>72843171</v>
      </c>
      <c r="D27">
        <v>44573642</v>
      </c>
      <c r="E27">
        <v>30570983</v>
      </c>
      <c r="F27">
        <v>1</v>
      </c>
      <c r="G27">
        <v>30570983</v>
      </c>
      <c r="H27">
        <v>1</v>
      </c>
      <c r="I27" t="s">
        <v>242</v>
      </c>
      <c r="J27" t="s">
        <v>3</v>
      </c>
      <c r="K27" t="s">
        <v>243</v>
      </c>
      <c r="L27">
        <v>1191</v>
      </c>
      <c r="N27">
        <v>1013</v>
      </c>
      <c r="O27" t="s">
        <v>244</v>
      </c>
      <c r="P27" t="s">
        <v>244</v>
      </c>
      <c r="Q27">
        <v>1</v>
      </c>
      <c r="X27">
        <v>43.56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16</v>
      </c>
      <c r="AG27">
        <v>50.094000000000001</v>
      </c>
      <c r="AH27">
        <v>2</v>
      </c>
      <c r="AI27">
        <v>72843172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ROW(Source!A42)</f>
        <v>42</v>
      </c>
      <c r="B28">
        <v>72843180</v>
      </c>
      <c r="C28">
        <v>72843171</v>
      </c>
      <c r="D28">
        <v>65153288</v>
      </c>
      <c r="E28">
        <v>1</v>
      </c>
      <c r="F28">
        <v>1</v>
      </c>
      <c r="G28">
        <v>30570983</v>
      </c>
      <c r="H28">
        <v>2</v>
      </c>
      <c r="I28" t="s">
        <v>245</v>
      </c>
      <c r="J28" t="s">
        <v>246</v>
      </c>
      <c r="K28" t="s">
        <v>247</v>
      </c>
      <c r="L28">
        <v>1368</v>
      </c>
      <c r="N28">
        <v>1011</v>
      </c>
      <c r="O28" t="s">
        <v>248</v>
      </c>
      <c r="P28" t="s">
        <v>248</v>
      </c>
      <c r="Q28">
        <v>1</v>
      </c>
      <c r="X28">
        <v>0.15</v>
      </c>
      <c r="Y28">
        <v>0</v>
      </c>
      <c r="Z28">
        <v>83.1</v>
      </c>
      <c r="AA28">
        <v>12.62</v>
      </c>
      <c r="AB28">
        <v>0</v>
      </c>
      <c r="AC28">
        <v>0</v>
      </c>
      <c r="AD28">
        <v>1</v>
      </c>
      <c r="AE28">
        <v>0</v>
      </c>
      <c r="AF28" t="s">
        <v>15</v>
      </c>
      <c r="AG28">
        <v>0.1875</v>
      </c>
      <c r="AH28">
        <v>2</v>
      </c>
      <c r="AI28">
        <v>72843173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ROW(Source!A42)</f>
        <v>42</v>
      </c>
      <c r="B29">
        <v>72843181</v>
      </c>
      <c r="C29">
        <v>72843171</v>
      </c>
      <c r="D29">
        <v>31110602</v>
      </c>
      <c r="E29">
        <v>1</v>
      </c>
      <c r="F29">
        <v>1</v>
      </c>
      <c r="G29">
        <v>30570983</v>
      </c>
      <c r="H29">
        <v>3</v>
      </c>
      <c r="I29" t="s">
        <v>252</v>
      </c>
      <c r="J29" t="s">
        <v>253</v>
      </c>
      <c r="K29" t="s">
        <v>254</v>
      </c>
      <c r="L29">
        <v>1346</v>
      </c>
      <c r="N29">
        <v>1009</v>
      </c>
      <c r="O29" t="s">
        <v>70</v>
      </c>
      <c r="P29" t="s">
        <v>70</v>
      </c>
      <c r="Q29">
        <v>1</v>
      </c>
      <c r="X29">
        <v>0.31</v>
      </c>
      <c r="Y29">
        <v>1.61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0.31</v>
      </c>
      <c r="AH29">
        <v>2</v>
      </c>
      <c r="AI29">
        <v>72843174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ROW(Source!A42)</f>
        <v>42</v>
      </c>
      <c r="B30">
        <v>72843182</v>
      </c>
      <c r="C30">
        <v>72843171</v>
      </c>
      <c r="D30">
        <v>64819338</v>
      </c>
      <c r="E30">
        <v>1</v>
      </c>
      <c r="F30">
        <v>1</v>
      </c>
      <c r="G30">
        <v>30570983</v>
      </c>
      <c r="H30">
        <v>3</v>
      </c>
      <c r="I30" t="s">
        <v>255</v>
      </c>
      <c r="J30" t="s">
        <v>256</v>
      </c>
      <c r="K30" t="s">
        <v>257</v>
      </c>
      <c r="L30">
        <v>1327</v>
      </c>
      <c r="N30">
        <v>1005</v>
      </c>
      <c r="O30" t="s">
        <v>59</v>
      </c>
      <c r="P30" t="s">
        <v>59</v>
      </c>
      <c r="Q30">
        <v>1</v>
      </c>
      <c r="X30">
        <v>0.84</v>
      </c>
      <c r="Y30">
        <v>104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0.84</v>
      </c>
      <c r="AH30">
        <v>2</v>
      </c>
      <c r="AI30">
        <v>72843175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ROW(Source!A42)</f>
        <v>42</v>
      </c>
      <c r="B31">
        <v>72843183</v>
      </c>
      <c r="C31">
        <v>72843171</v>
      </c>
      <c r="D31">
        <v>31111831</v>
      </c>
      <c r="E31">
        <v>1</v>
      </c>
      <c r="F31">
        <v>1</v>
      </c>
      <c r="G31">
        <v>30570983</v>
      </c>
      <c r="H31">
        <v>3</v>
      </c>
      <c r="I31" t="s">
        <v>48</v>
      </c>
      <c r="J31" t="s">
        <v>50</v>
      </c>
      <c r="K31" t="s">
        <v>49</v>
      </c>
      <c r="L31">
        <v>1348</v>
      </c>
      <c r="N31">
        <v>1009</v>
      </c>
      <c r="O31" t="s">
        <v>38</v>
      </c>
      <c r="P31" t="s">
        <v>38</v>
      </c>
      <c r="Q31">
        <v>1000</v>
      </c>
      <c r="X31">
        <v>5.0999999999999997E-2</v>
      </c>
      <c r="Y31">
        <v>13953.6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5.0999999999999997E-2</v>
      </c>
      <c r="AH31">
        <v>2</v>
      </c>
      <c r="AI31">
        <v>72843176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ROW(Source!A42)</f>
        <v>42</v>
      </c>
      <c r="B32">
        <v>72843184</v>
      </c>
      <c r="C32">
        <v>72843171</v>
      </c>
      <c r="D32">
        <v>40411025</v>
      </c>
      <c r="E32">
        <v>30570983</v>
      </c>
      <c r="F32">
        <v>1</v>
      </c>
      <c r="G32">
        <v>30570983</v>
      </c>
      <c r="H32">
        <v>3</v>
      </c>
      <c r="I32" t="s">
        <v>319</v>
      </c>
      <c r="J32" t="s">
        <v>3</v>
      </c>
      <c r="K32" t="s">
        <v>320</v>
      </c>
      <c r="L32">
        <v>1348</v>
      </c>
      <c r="N32">
        <v>1009</v>
      </c>
      <c r="O32" t="s">
        <v>38</v>
      </c>
      <c r="P32" t="s">
        <v>38</v>
      </c>
      <c r="Q32">
        <v>1000</v>
      </c>
      <c r="X32">
        <v>0.02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 t="s">
        <v>3</v>
      </c>
      <c r="AG32">
        <v>0.02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ROW(Source!A42)</f>
        <v>42</v>
      </c>
      <c r="B33">
        <v>72843185</v>
      </c>
      <c r="C33">
        <v>72843171</v>
      </c>
      <c r="D33">
        <v>40411091</v>
      </c>
      <c r="E33">
        <v>30570983</v>
      </c>
      <c r="F33">
        <v>1</v>
      </c>
      <c r="G33">
        <v>30570983</v>
      </c>
      <c r="H33">
        <v>3</v>
      </c>
      <c r="I33" t="s">
        <v>325</v>
      </c>
      <c r="J33" t="s">
        <v>3</v>
      </c>
      <c r="K33" t="s">
        <v>326</v>
      </c>
      <c r="L33">
        <v>1346</v>
      </c>
      <c r="N33">
        <v>1009</v>
      </c>
      <c r="O33" t="s">
        <v>70</v>
      </c>
      <c r="P33" t="s">
        <v>70</v>
      </c>
      <c r="Q33">
        <v>1</v>
      </c>
      <c r="X33">
        <v>30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 t="s">
        <v>3</v>
      </c>
      <c r="AG33">
        <v>30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ROW(Source!A43)</f>
        <v>43</v>
      </c>
      <c r="B34">
        <v>72843179</v>
      </c>
      <c r="C34">
        <v>72843171</v>
      </c>
      <c r="D34">
        <v>44573642</v>
      </c>
      <c r="E34">
        <v>30570983</v>
      </c>
      <c r="F34">
        <v>1</v>
      </c>
      <c r="G34">
        <v>30570983</v>
      </c>
      <c r="H34">
        <v>1</v>
      </c>
      <c r="I34" t="s">
        <v>242</v>
      </c>
      <c r="J34" t="s">
        <v>3</v>
      </c>
      <c r="K34" t="s">
        <v>243</v>
      </c>
      <c r="L34">
        <v>1191</v>
      </c>
      <c r="N34">
        <v>1013</v>
      </c>
      <c r="O34" t="s">
        <v>244</v>
      </c>
      <c r="P34" t="s">
        <v>244</v>
      </c>
      <c r="Q34">
        <v>1</v>
      </c>
      <c r="X34">
        <v>43.56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16</v>
      </c>
      <c r="AG34">
        <v>50.094000000000001</v>
      </c>
      <c r="AH34">
        <v>2</v>
      </c>
      <c r="AI34">
        <v>72843172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ROW(Source!A43)</f>
        <v>43</v>
      </c>
      <c r="B35">
        <v>72843180</v>
      </c>
      <c r="C35">
        <v>72843171</v>
      </c>
      <c r="D35">
        <v>65153288</v>
      </c>
      <c r="E35">
        <v>1</v>
      </c>
      <c r="F35">
        <v>1</v>
      </c>
      <c r="G35">
        <v>30570983</v>
      </c>
      <c r="H35">
        <v>2</v>
      </c>
      <c r="I35" t="s">
        <v>245</v>
      </c>
      <c r="J35" t="s">
        <v>246</v>
      </c>
      <c r="K35" t="s">
        <v>247</v>
      </c>
      <c r="L35">
        <v>1368</v>
      </c>
      <c r="N35">
        <v>1011</v>
      </c>
      <c r="O35" t="s">
        <v>248</v>
      </c>
      <c r="P35" t="s">
        <v>248</v>
      </c>
      <c r="Q35">
        <v>1</v>
      </c>
      <c r="X35">
        <v>0.15</v>
      </c>
      <c r="Y35">
        <v>0</v>
      </c>
      <c r="Z35">
        <v>83.1</v>
      </c>
      <c r="AA35">
        <v>12.62</v>
      </c>
      <c r="AB35">
        <v>0</v>
      </c>
      <c r="AC35">
        <v>0</v>
      </c>
      <c r="AD35">
        <v>1</v>
      </c>
      <c r="AE35">
        <v>0</v>
      </c>
      <c r="AF35" t="s">
        <v>15</v>
      </c>
      <c r="AG35">
        <v>0.1875</v>
      </c>
      <c r="AH35">
        <v>2</v>
      </c>
      <c r="AI35">
        <v>72843173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ROW(Source!A43)</f>
        <v>43</v>
      </c>
      <c r="B36">
        <v>72843181</v>
      </c>
      <c r="C36">
        <v>72843171</v>
      </c>
      <c r="D36">
        <v>31110602</v>
      </c>
      <c r="E36">
        <v>1</v>
      </c>
      <c r="F36">
        <v>1</v>
      </c>
      <c r="G36">
        <v>30570983</v>
      </c>
      <c r="H36">
        <v>3</v>
      </c>
      <c r="I36" t="s">
        <v>252</v>
      </c>
      <c r="J36" t="s">
        <v>253</v>
      </c>
      <c r="K36" t="s">
        <v>254</v>
      </c>
      <c r="L36">
        <v>1346</v>
      </c>
      <c r="N36">
        <v>1009</v>
      </c>
      <c r="O36" t="s">
        <v>70</v>
      </c>
      <c r="P36" t="s">
        <v>70</v>
      </c>
      <c r="Q36">
        <v>1</v>
      </c>
      <c r="X36">
        <v>0.31</v>
      </c>
      <c r="Y36">
        <v>1.61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0.31</v>
      </c>
      <c r="AH36">
        <v>2</v>
      </c>
      <c r="AI36">
        <v>72843174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ROW(Source!A43)</f>
        <v>43</v>
      </c>
      <c r="B37">
        <v>72843182</v>
      </c>
      <c r="C37">
        <v>72843171</v>
      </c>
      <c r="D37">
        <v>64819338</v>
      </c>
      <c r="E37">
        <v>1</v>
      </c>
      <c r="F37">
        <v>1</v>
      </c>
      <c r="G37">
        <v>30570983</v>
      </c>
      <c r="H37">
        <v>3</v>
      </c>
      <c r="I37" t="s">
        <v>255</v>
      </c>
      <c r="J37" t="s">
        <v>256</v>
      </c>
      <c r="K37" t="s">
        <v>257</v>
      </c>
      <c r="L37">
        <v>1327</v>
      </c>
      <c r="N37">
        <v>1005</v>
      </c>
      <c r="O37" t="s">
        <v>59</v>
      </c>
      <c r="P37" t="s">
        <v>59</v>
      </c>
      <c r="Q37">
        <v>1</v>
      </c>
      <c r="X37">
        <v>0.84</v>
      </c>
      <c r="Y37">
        <v>104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0.84</v>
      </c>
      <c r="AH37">
        <v>2</v>
      </c>
      <c r="AI37">
        <v>72843175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ROW(Source!A43)</f>
        <v>43</v>
      </c>
      <c r="B38">
        <v>72843183</v>
      </c>
      <c r="C38">
        <v>72843171</v>
      </c>
      <c r="D38">
        <v>31111831</v>
      </c>
      <c r="E38">
        <v>1</v>
      </c>
      <c r="F38">
        <v>1</v>
      </c>
      <c r="G38">
        <v>30570983</v>
      </c>
      <c r="H38">
        <v>3</v>
      </c>
      <c r="I38" t="s">
        <v>48</v>
      </c>
      <c r="J38" t="s">
        <v>50</v>
      </c>
      <c r="K38" t="s">
        <v>49</v>
      </c>
      <c r="L38">
        <v>1348</v>
      </c>
      <c r="N38">
        <v>1009</v>
      </c>
      <c r="O38" t="s">
        <v>38</v>
      </c>
      <c r="P38" t="s">
        <v>38</v>
      </c>
      <c r="Q38">
        <v>1000</v>
      </c>
      <c r="X38">
        <v>5.0999999999999997E-2</v>
      </c>
      <c r="Y38">
        <v>13953.6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5.0999999999999997E-2</v>
      </c>
      <c r="AH38">
        <v>2</v>
      </c>
      <c r="AI38">
        <v>72843176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ROW(Source!A43)</f>
        <v>43</v>
      </c>
      <c r="B39">
        <v>72843184</v>
      </c>
      <c r="C39">
        <v>72843171</v>
      </c>
      <c r="D39">
        <v>40411025</v>
      </c>
      <c r="E39">
        <v>30570983</v>
      </c>
      <c r="F39">
        <v>1</v>
      </c>
      <c r="G39">
        <v>30570983</v>
      </c>
      <c r="H39">
        <v>3</v>
      </c>
      <c r="I39" t="s">
        <v>319</v>
      </c>
      <c r="J39" t="s">
        <v>3</v>
      </c>
      <c r="K39" t="s">
        <v>320</v>
      </c>
      <c r="L39">
        <v>1348</v>
      </c>
      <c r="N39">
        <v>1009</v>
      </c>
      <c r="O39" t="s">
        <v>38</v>
      </c>
      <c r="P39" t="s">
        <v>38</v>
      </c>
      <c r="Q39">
        <v>1000</v>
      </c>
      <c r="X39">
        <v>0.02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 t="s">
        <v>3</v>
      </c>
      <c r="AG39">
        <v>0.02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ROW(Source!A43)</f>
        <v>43</v>
      </c>
      <c r="B40">
        <v>72843185</v>
      </c>
      <c r="C40">
        <v>72843171</v>
      </c>
      <c r="D40">
        <v>40411091</v>
      </c>
      <c r="E40">
        <v>30570983</v>
      </c>
      <c r="F40">
        <v>1</v>
      </c>
      <c r="G40">
        <v>30570983</v>
      </c>
      <c r="H40">
        <v>3</v>
      </c>
      <c r="I40" t="s">
        <v>325</v>
      </c>
      <c r="J40" t="s">
        <v>3</v>
      </c>
      <c r="K40" t="s">
        <v>326</v>
      </c>
      <c r="L40">
        <v>1346</v>
      </c>
      <c r="N40">
        <v>1009</v>
      </c>
      <c r="O40" t="s">
        <v>70</v>
      </c>
      <c r="P40" t="s">
        <v>70</v>
      </c>
      <c r="Q40">
        <v>1</v>
      </c>
      <c r="X40">
        <v>30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 t="s">
        <v>3</v>
      </c>
      <c r="AG40">
        <v>30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ROW(Source!A84)</f>
        <v>84</v>
      </c>
      <c r="B41">
        <v>72843192</v>
      </c>
      <c r="C41">
        <v>72843189</v>
      </c>
      <c r="D41">
        <v>44573642</v>
      </c>
      <c r="E41">
        <v>30570983</v>
      </c>
      <c r="F41">
        <v>1</v>
      </c>
      <c r="G41">
        <v>30570983</v>
      </c>
      <c r="H41">
        <v>1</v>
      </c>
      <c r="I41" t="s">
        <v>242</v>
      </c>
      <c r="J41" t="s">
        <v>3</v>
      </c>
      <c r="K41" t="s">
        <v>243</v>
      </c>
      <c r="L41">
        <v>1191</v>
      </c>
      <c r="N41">
        <v>1013</v>
      </c>
      <c r="O41" t="s">
        <v>244</v>
      </c>
      <c r="P41" t="s">
        <v>244</v>
      </c>
      <c r="Q41">
        <v>1</v>
      </c>
      <c r="X41">
        <v>11.39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</v>
      </c>
      <c r="AG41">
        <v>11.39</v>
      </c>
      <c r="AH41">
        <v>2</v>
      </c>
      <c r="AI41">
        <v>72843190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ROW(Source!A84)</f>
        <v>84</v>
      </c>
      <c r="B42">
        <v>72843193</v>
      </c>
      <c r="C42">
        <v>72843189</v>
      </c>
      <c r="D42">
        <v>42165572</v>
      </c>
      <c r="E42">
        <v>30570983</v>
      </c>
      <c r="F42">
        <v>1</v>
      </c>
      <c r="G42">
        <v>30570983</v>
      </c>
      <c r="H42">
        <v>3</v>
      </c>
      <c r="I42" t="s">
        <v>261</v>
      </c>
      <c r="J42" t="s">
        <v>3</v>
      </c>
      <c r="K42" t="s">
        <v>262</v>
      </c>
      <c r="L42">
        <v>1348</v>
      </c>
      <c r="N42">
        <v>1009</v>
      </c>
      <c r="O42" t="s">
        <v>38</v>
      </c>
      <c r="P42" t="s">
        <v>38</v>
      </c>
      <c r="Q42">
        <v>1000</v>
      </c>
      <c r="X42">
        <v>0.47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0.47</v>
      </c>
      <c r="AH42">
        <v>2</v>
      </c>
      <c r="AI42">
        <v>72843191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ROW(Source!A85)</f>
        <v>85</v>
      </c>
      <c r="B43">
        <v>72843192</v>
      </c>
      <c r="C43">
        <v>72843189</v>
      </c>
      <c r="D43">
        <v>44573642</v>
      </c>
      <c r="E43">
        <v>30570983</v>
      </c>
      <c r="F43">
        <v>1</v>
      </c>
      <c r="G43">
        <v>30570983</v>
      </c>
      <c r="H43">
        <v>1</v>
      </c>
      <c r="I43" t="s">
        <v>242</v>
      </c>
      <c r="J43" t="s">
        <v>3</v>
      </c>
      <c r="K43" t="s">
        <v>243</v>
      </c>
      <c r="L43">
        <v>1191</v>
      </c>
      <c r="N43">
        <v>1013</v>
      </c>
      <c r="O43" t="s">
        <v>244</v>
      </c>
      <c r="P43" t="s">
        <v>244</v>
      </c>
      <c r="Q43">
        <v>1</v>
      </c>
      <c r="X43">
        <v>11.39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3</v>
      </c>
      <c r="AG43">
        <v>11.39</v>
      </c>
      <c r="AH43">
        <v>2</v>
      </c>
      <c r="AI43">
        <v>72843190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ROW(Source!A85)</f>
        <v>85</v>
      </c>
      <c r="B44">
        <v>72843193</v>
      </c>
      <c r="C44">
        <v>72843189</v>
      </c>
      <c r="D44">
        <v>42165572</v>
      </c>
      <c r="E44">
        <v>30570983</v>
      </c>
      <c r="F44">
        <v>1</v>
      </c>
      <c r="G44">
        <v>30570983</v>
      </c>
      <c r="H44">
        <v>3</v>
      </c>
      <c r="I44" t="s">
        <v>261</v>
      </c>
      <c r="J44" t="s">
        <v>3</v>
      </c>
      <c r="K44" t="s">
        <v>262</v>
      </c>
      <c r="L44">
        <v>1348</v>
      </c>
      <c r="N44">
        <v>1009</v>
      </c>
      <c r="O44" t="s">
        <v>38</v>
      </c>
      <c r="P44" t="s">
        <v>38</v>
      </c>
      <c r="Q44">
        <v>1000</v>
      </c>
      <c r="X44">
        <v>0.47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0.47</v>
      </c>
      <c r="AH44">
        <v>2</v>
      </c>
      <c r="AI44">
        <v>72843191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ROW(Source!A86)</f>
        <v>86</v>
      </c>
      <c r="B45">
        <v>72843199</v>
      </c>
      <c r="C45">
        <v>72843194</v>
      </c>
      <c r="D45">
        <v>44573642</v>
      </c>
      <c r="E45">
        <v>30570983</v>
      </c>
      <c r="F45">
        <v>1</v>
      </c>
      <c r="G45">
        <v>30570983</v>
      </c>
      <c r="H45">
        <v>1</v>
      </c>
      <c r="I45" t="s">
        <v>242</v>
      </c>
      <c r="J45" t="s">
        <v>3</v>
      </c>
      <c r="K45" t="s">
        <v>243</v>
      </c>
      <c r="L45">
        <v>1191</v>
      </c>
      <c r="N45">
        <v>1013</v>
      </c>
      <c r="O45" t="s">
        <v>244</v>
      </c>
      <c r="P45" t="s">
        <v>244</v>
      </c>
      <c r="Q45">
        <v>1</v>
      </c>
      <c r="X45">
        <v>69.87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140</v>
      </c>
      <c r="AG45">
        <v>41.922000000000004</v>
      </c>
      <c r="AH45">
        <v>2</v>
      </c>
      <c r="AI45">
        <v>72843195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ROW(Source!A86)</f>
        <v>86</v>
      </c>
      <c r="B46">
        <v>72843200</v>
      </c>
      <c r="C46">
        <v>72843194</v>
      </c>
      <c r="D46">
        <v>65152953</v>
      </c>
      <c r="E46">
        <v>1</v>
      </c>
      <c r="F46">
        <v>1</v>
      </c>
      <c r="G46">
        <v>30570983</v>
      </c>
      <c r="H46">
        <v>2</v>
      </c>
      <c r="I46" t="s">
        <v>263</v>
      </c>
      <c r="J46" t="s">
        <v>264</v>
      </c>
      <c r="K46" t="s">
        <v>265</v>
      </c>
      <c r="L46">
        <v>1368</v>
      </c>
      <c r="N46">
        <v>1011</v>
      </c>
      <c r="O46" t="s">
        <v>248</v>
      </c>
      <c r="P46" t="s">
        <v>248</v>
      </c>
      <c r="Q46">
        <v>1</v>
      </c>
      <c r="X46">
        <v>1.44</v>
      </c>
      <c r="Y46">
        <v>0</v>
      </c>
      <c r="Z46">
        <v>34.479999999999997</v>
      </c>
      <c r="AA46">
        <v>12.62</v>
      </c>
      <c r="AB46">
        <v>0</v>
      </c>
      <c r="AC46">
        <v>0</v>
      </c>
      <c r="AD46">
        <v>1</v>
      </c>
      <c r="AE46">
        <v>0</v>
      </c>
      <c r="AF46" t="s">
        <v>140</v>
      </c>
      <c r="AG46">
        <v>0.86399999999999999</v>
      </c>
      <c r="AH46">
        <v>2</v>
      </c>
      <c r="AI46">
        <v>72843196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ROW(Source!A86)</f>
        <v>86</v>
      </c>
      <c r="B47">
        <v>72843201</v>
      </c>
      <c r="C47">
        <v>72843194</v>
      </c>
      <c r="D47">
        <v>65153363</v>
      </c>
      <c r="E47">
        <v>1</v>
      </c>
      <c r="F47">
        <v>1</v>
      </c>
      <c r="G47">
        <v>30570983</v>
      </c>
      <c r="H47">
        <v>2</v>
      </c>
      <c r="I47" t="s">
        <v>266</v>
      </c>
      <c r="J47" t="s">
        <v>267</v>
      </c>
      <c r="K47" t="s">
        <v>268</v>
      </c>
      <c r="L47">
        <v>1368</v>
      </c>
      <c r="N47">
        <v>1011</v>
      </c>
      <c r="O47" t="s">
        <v>248</v>
      </c>
      <c r="P47" t="s">
        <v>248</v>
      </c>
      <c r="Q47">
        <v>1</v>
      </c>
      <c r="X47">
        <v>1.44</v>
      </c>
      <c r="Y47">
        <v>0</v>
      </c>
      <c r="Z47">
        <v>0.5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140</v>
      </c>
      <c r="AG47">
        <v>0.86399999999999999</v>
      </c>
      <c r="AH47">
        <v>2</v>
      </c>
      <c r="AI47">
        <v>72843197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ROW(Source!A86)</f>
        <v>86</v>
      </c>
      <c r="B48">
        <v>72843202</v>
      </c>
      <c r="C48">
        <v>72843194</v>
      </c>
      <c r="D48">
        <v>42165572</v>
      </c>
      <c r="E48">
        <v>30570983</v>
      </c>
      <c r="F48">
        <v>1</v>
      </c>
      <c r="G48">
        <v>30570983</v>
      </c>
      <c r="H48">
        <v>3</v>
      </c>
      <c r="I48" t="s">
        <v>261</v>
      </c>
      <c r="J48" t="s">
        <v>3</v>
      </c>
      <c r="K48" t="s">
        <v>262</v>
      </c>
      <c r="L48">
        <v>1348</v>
      </c>
      <c r="N48">
        <v>1009</v>
      </c>
      <c r="O48" t="s">
        <v>38</v>
      </c>
      <c r="P48" t="s">
        <v>38</v>
      </c>
      <c r="Q48">
        <v>1000</v>
      </c>
      <c r="X48">
        <v>5.2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139</v>
      </c>
      <c r="AG48">
        <v>5.2</v>
      </c>
      <c r="AH48">
        <v>2</v>
      </c>
      <c r="AI48">
        <v>72843198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ROW(Source!A87)</f>
        <v>87</v>
      </c>
      <c r="B49">
        <v>72843199</v>
      </c>
      <c r="C49">
        <v>72843194</v>
      </c>
      <c r="D49">
        <v>44573642</v>
      </c>
      <c r="E49">
        <v>30570983</v>
      </c>
      <c r="F49">
        <v>1</v>
      </c>
      <c r="G49">
        <v>30570983</v>
      </c>
      <c r="H49">
        <v>1</v>
      </c>
      <c r="I49" t="s">
        <v>242</v>
      </c>
      <c r="J49" t="s">
        <v>3</v>
      </c>
      <c r="K49" t="s">
        <v>243</v>
      </c>
      <c r="L49">
        <v>1191</v>
      </c>
      <c r="N49">
        <v>1013</v>
      </c>
      <c r="O49" t="s">
        <v>244</v>
      </c>
      <c r="P49" t="s">
        <v>244</v>
      </c>
      <c r="Q49">
        <v>1</v>
      </c>
      <c r="X49">
        <v>69.87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140</v>
      </c>
      <c r="AG49">
        <v>41.922000000000004</v>
      </c>
      <c r="AH49">
        <v>2</v>
      </c>
      <c r="AI49">
        <v>72843195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ROW(Source!A87)</f>
        <v>87</v>
      </c>
      <c r="B50">
        <v>72843200</v>
      </c>
      <c r="C50">
        <v>72843194</v>
      </c>
      <c r="D50">
        <v>65152953</v>
      </c>
      <c r="E50">
        <v>1</v>
      </c>
      <c r="F50">
        <v>1</v>
      </c>
      <c r="G50">
        <v>30570983</v>
      </c>
      <c r="H50">
        <v>2</v>
      </c>
      <c r="I50" t="s">
        <v>263</v>
      </c>
      <c r="J50" t="s">
        <v>264</v>
      </c>
      <c r="K50" t="s">
        <v>265</v>
      </c>
      <c r="L50">
        <v>1368</v>
      </c>
      <c r="N50">
        <v>1011</v>
      </c>
      <c r="O50" t="s">
        <v>248</v>
      </c>
      <c r="P50" t="s">
        <v>248</v>
      </c>
      <c r="Q50">
        <v>1</v>
      </c>
      <c r="X50">
        <v>1.44</v>
      </c>
      <c r="Y50">
        <v>0</v>
      </c>
      <c r="Z50">
        <v>34.479999999999997</v>
      </c>
      <c r="AA50">
        <v>12.62</v>
      </c>
      <c r="AB50">
        <v>0</v>
      </c>
      <c r="AC50">
        <v>0</v>
      </c>
      <c r="AD50">
        <v>1</v>
      </c>
      <c r="AE50">
        <v>0</v>
      </c>
      <c r="AF50" t="s">
        <v>140</v>
      </c>
      <c r="AG50">
        <v>0.86399999999999999</v>
      </c>
      <c r="AH50">
        <v>2</v>
      </c>
      <c r="AI50">
        <v>72843196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ROW(Source!A87)</f>
        <v>87</v>
      </c>
      <c r="B51">
        <v>72843201</v>
      </c>
      <c r="C51">
        <v>72843194</v>
      </c>
      <c r="D51">
        <v>65153363</v>
      </c>
      <c r="E51">
        <v>1</v>
      </c>
      <c r="F51">
        <v>1</v>
      </c>
      <c r="G51">
        <v>30570983</v>
      </c>
      <c r="H51">
        <v>2</v>
      </c>
      <c r="I51" t="s">
        <v>266</v>
      </c>
      <c r="J51" t="s">
        <v>267</v>
      </c>
      <c r="K51" t="s">
        <v>268</v>
      </c>
      <c r="L51">
        <v>1368</v>
      </c>
      <c r="N51">
        <v>1011</v>
      </c>
      <c r="O51" t="s">
        <v>248</v>
      </c>
      <c r="P51" t="s">
        <v>248</v>
      </c>
      <c r="Q51">
        <v>1</v>
      </c>
      <c r="X51">
        <v>1.44</v>
      </c>
      <c r="Y51">
        <v>0</v>
      </c>
      <c r="Z51">
        <v>0.5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140</v>
      </c>
      <c r="AG51">
        <v>0.86399999999999999</v>
      </c>
      <c r="AH51">
        <v>2</v>
      </c>
      <c r="AI51">
        <v>72843197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ROW(Source!A87)</f>
        <v>87</v>
      </c>
      <c r="B52">
        <v>72843202</v>
      </c>
      <c r="C52">
        <v>72843194</v>
      </c>
      <c r="D52">
        <v>42165572</v>
      </c>
      <c r="E52">
        <v>30570983</v>
      </c>
      <c r="F52">
        <v>1</v>
      </c>
      <c r="G52">
        <v>30570983</v>
      </c>
      <c r="H52">
        <v>3</v>
      </c>
      <c r="I52" t="s">
        <v>261</v>
      </c>
      <c r="J52" t="s">
        <v>3</v>
      </c>
      <c r="K52" t="s">
        <v>262</v>
      </c>
      <c r="L52">
        <v>1348</v>
      </c>
      <c r="N52">
        <v>1009</v>
      </c>
      <c r="O52" t="s">
        <v>38</v>
      </c>
      <c r="P52" t="s">
        <v>38</v>
      </c>
      <c r="Q52">
        <v>1000</v>
      </c>
      <c r="X52">
        <v>5.2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139</v>
      </c>
      <c r="AG52">
        <v>5.2</v>
      </c>
      <c r="AH52">
        <v>2</v>
      </c>
      <c r="AI52">
        <v>72843198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ROW(Source!A88)</f>
        <v>88</v>
      </c>
      <c r="B53">
        <v>72843206</v>
      </c>
      <c r="C53">
        <v>72843203</v>
      </c>
      <c r="D53">
        <v>44573642</v>
      </c>
      <c r="E53">
        <v>30570983</v>
      </c>
      <c r="F53">
        <v>1</v>
      </c>
      <c r="G53">
        <v>30570983</v>
      </c>
      <c r="H53">
        <v>1</v>
      </c>
      <c r="I53" t="s">
        <v>242</v>
      </c>
      <c r="J53" t="s">
        <v>3</v>
      </c>
      <c r="K53" t="s">
        <v>243</v>
      </c>
      <c r="L53">
        <v>1191</v>
      </c>
      <c r="N53">
        <v>1013</v>
      </c>
      <c r="O53" t="s">
        <v>244</v>
      </c>
      <c r="P53" t="s">
        <v>244</v>
      </c>
      <c r="Q53">
        <v>1</v>
      </c>
      <c r="X53">
        <v>3.77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3</v>
      </c>
      <c r="AG53">
        <v>3.77</v>
      </c>
      <c r="AH53">
        <v>2</v>
      </c>
      <c r="AI53">
        <v>72843204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ROW(Source!A88)</f>
        <v>88</v>
      </c>
      <c r="B54">
        <v>72843207</v>
      </c>
      <c r="C54">
        <v>72843203</v>
      </c>
      <c r="D54">
        <v>42165572</v>
      </c>
      <c r="E54">
        <v>30570983</v>
      </c>
      <c r="F54">
        <v>1</v>
      </c>
      <c r="G54">
        <v>30570983</v>
      </c>
      <c r="H54">
        <v>3</v>
      </c>
      <c r="I54" t="s">
        <v>261</v>
      </c>
      <c r="J54" t="s">
        <v>3</v>
      </c>
      <c r="K54" t="s">
        <v>262</v>
      </c>
      <c r="L54">
        <v>1348</v>
      </c>
      <c r="N54">
        <v>1009</v>
      </c>
      <c r="O54" t="s">
        <v>38</v>
      </c>
      <c r="P54" t="s">
        <v>38</v>
      </c>
      <c r="Q54">
        <v>1000</v>
      </c>
      <c r="X54">
        <v>0.11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0.11</v>
      </c>
      <c r="AH54">
        <v>2</v>
      </c>
      <c r="AI54">
        <v>72843205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ROW(Source!A89)</f>
        <v>89</v>
      </c>
      <c r="B55">
        <v>72843206</v>
      </c>
      <c r="C55">
        <v>72843203</v>
      </c>
      <c r="D55">
        <v>44573642</v>
      </c>
      <c r="E55">
        <v>30570983</v>
      </c>
      <c r="F55">
        <v>1</v>
      </c>
      <c r="G55">
        <v>30570983</v>
      </c>
      <c r="H55">
        <v>1</v>
      </c>
      <c r="I55" t="s">
        <v>242</v>
      </c>
      <c r="J55" t="s">
        <v>3</v>
      </c>
      <c r="K55" t="s">
        <v>243</v>
      </c>
      <c r="L55">
        <v>1191</v>
      </c>
      <c r="N55">
        <v>1013</v>
      </c>
      <c r="O55" t="s">
        <v>244</v>
      </c>
      <c r="P55" t="s">
        <v>244</v>
      </c>
      <c r="Q55">
        <v>1</v>
      </c>
      <c r="X55">
        <v>3.77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3</v>
      </c>
      <c r="AG55">
        <v>3.77</v>
      </c>
      <c r="AH55">
        <v>2</v>
      </c>
      <c r="AI55">
        <v>72843204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ROW(Source!A89)</f>
        <v>89</v>
      </c>
      <c r="B56">
        <v>72843207</v>
      </c>
      <c r="C56">
        <v>72843203</v>
      </c>
      <c r="D56">
        <v>42165572</v>
      </c>
      <c r="E56">
        <v>30570983</v>
      </c>
      <c r="F56">
        <v>1</v>
      </c>
      <c r="G56">
        <v>30570983</v>
      </c>
      <c r="H56">
        <v>3</v>
      </c>
      <c r="I56" t="s">
        <v>261</v>
      </c>
      <c r="J56" t="s">
        <v>3</v>
      </c>
      <c r="K56" t="s">
        <v>262</v>
      </c>
      <c r="L56">
        <v>1348</v>
      </c>
      <c r="N56">
        <v>1009</v>
      </c>
      <c r="O56" t="s">
        <v>38</v>
      </c>
      <c r="P56" t="s">
        <v>38</v>
      </c>
      <c r="Q56">
        <v>1000</v>
      </c>
      <c r="X56">
        <v>0.11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0.11</v>
      </c>
      <c r="AH56">
        <v>2</v>
      </c>
      <c r="AI56">
        <v>72843205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ROW(Source!A91)</f>
        <v>91</v>
      </c>
      <c r="B57">
        <v>72843214</v>
      </c>
      <c r="C57">
        <v>72843209</v>
      </c>
      <c r="D57">
        <v>30515951</v>
      </c>
      <c r="E57">
        <v>30515945</v>
      </c>
      <c r="F57">
        <v>1</v>
      </c>
      <c r="G57">
        <v>30570983</v>
      </c>
      <c r="H57">
        <v>1</v>
      </c>
      <c r="I57" t="s">
        <v>242</v>
      </c>
      <c r="J57" t="s">
        <v>3</v>
      </c>
      <c r="K57" t="s">
        <v>243</v>
      </c>
      <c r="L57">
        <v>1191</v>
      </c>
      <c r="N57">
        <v>1013</v>
      </c>
      <c r="O57" t="s">
        <v>244</v>
      </c>
      <c r="P57" t="s">
        <v>244</v>
      </c>
      <c r="Q57">
        <v>1</v>
      </c>
      <c r="X57">
        <v>85.24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16</v>
      </c>
      <c r="AG57">
        <v>98.025999999999982</v>
      </c>
      <c r="AH57">
        <v>2</v>
      </c>
      <c r="AI57">
        <v>72843210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ROW(Source!A91)</f>
        <v>91</v>
      </c>
      <c r="B58">
        <v>72843215</v>
      </c>
      <c r="C58">
        <v>72843209</v>
      </c>
      <c r="D58">
        <v>30595585</v>
      </c>
      <c r="E58">
        <v>1</v>
      </c>
      <c r="F58">
        <v>1</v>
      </c>
      <c r="G58">
        <v>30570983</v>
      </c>
      <c r="H58">
        <v>2</v>
      </c>
      <c r="I58" t="s">
        <v>269</v>
      </c>
      <c r="J58" t="s">
        <v>270</v>
      </c>
      <c r="K58" t="s">
        <v>271</v>
      </c>
      <c r="L58">
        <v>1368</v>
      </c>
      <c r="N58">
        <v>1011</v>
      </c>
      <c r="O58" t="s">
        <v>248</v>
      </c>
      <c r="P58" t="s">
        <v>248</v>
      </c>
      <c r="Q58">
        <v>1</v>
      </c>
      <c r="X58">
        <v>0.72</v>
      </c>
      <c r="Y58">
        <v>0</v>
      </c>
      <c r="Z58">
        <v>13.07</v>
      </c>
      <c r="AA58">
        <v>11.18</v>
      </c>
      <c r="AB58">
        <v>0</v>
      </c>
      <c r="AC58">
        <v>0</v>
      </c>
      <c r="AD58">
        <v>1</v>
      </c>
      <c r="AE58">
        <v>0</v>
      </c>
      <c r="AF58" t="s">
        <v>15</v>
      </c>
      <c r="AG58">
        <v>0.89999999999999991</v>
      </c>
      <c r="AH58">
        <v>2</v>
      </c>
      <c r="AI58">
        <v>72843211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ROW(Source!A91)</f>
        <v>91</v>
      </c>
      <c r="B59">
        <v>72843216</v>
      </c>
      <c r="C59">
        <v>72843209</v>
      </c>
      <c r="D59">
        <v>30571181</v>
      </c>
      <c r="E59">
        <v>1</v>
      </c>
      <c r="F59">
        <v>1</v>
      </c>
      <c r="G59">
        <v>30570983</v>
      </c>
      <c r="H59">
        <v>3</v>
      </c>
      <c r="I59" t="s">
        <v>272</v>
      </c>
      <c r="J59" t="s">
        <v>273</v>
      </c>
      <c r="K59" t="s">
        <v>274</v>
      </c>
      <c r="L59">
        <v>1339</v>
      </c>
      <c r="N59">
        <v>1007</v>
      </c>
      <c r="O59" t="s">
        <v>275</v>
      </c>
      <c r="P59" t="s">
        <v>275</v>
      </c>
      <c r="Q59">
        <v>1</v>
      </c>
      <c r="X59">
        <v>0.11</v>
      </c>
      <c r="Y59">
        <v>7.07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0.11</v>
      </c>
      <c r="AH59">
        <v>2</v>
      </c>
      <c r="AI59">
        <v>72843212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ROW(Source!A91)</f>
        <v>91</v>
      </c>
      <c r="B60">
        <v>72843217</v>
      </c>
      <c r="C60">
        <v>72843209</v>
      </c>
      <c r="D60">
        <v>30531536</v>
      </c>
      <c r="E60">
        <v>30515945</v>
      </c>
      <c r="F60">
        <v>1</v>
      </c>
      <c r="G60">
        <v>30570983</v>
      </c>
      <c r="H60">
        <v>3</v>
      </c>
      <c r="I60" t="s">
        <v>327</v>
      </c>
      <c r="J60" t="s">
        <v>3</v>
      </c>
      <c r="K60" t="s">
        <v>328</v>
      </c>
      <c r="L60">
        <v>1346</v>
      </c>
      <c r="N60">
        <v>1009</v>
      </c>
      <c r="O60" t="s">
        <v>70</v>
      </c>
      <c r="P60" t="s">
        <v>70</v>
      </c>
      <c r="Q60">
        <v>1</v>
      </c>
      <c r="X60">
        <v>312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 t="s">
        <v>3</v>
      </c>
      <c r="AG60">
        <v>312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ROW(Source!A92)</f>
        <v>92</v>
      </c>
      <c r="B61">
        <v>72843214</v>
      </c>
      <c r="C61">
        <v>72843209</v>
      </c>
      <c r="D61">
        <v>30515951</v>
      </c>
      <c r="E61">
        <v>30515945</v>
      </c>
      <c r="F61">
        <v>1</v>
      </c>
      <c r="G61">
        <v>30570983</v>
      </c>
      <c r="H61">
        <v>1</v>
      </c>
      <c r="I61" t="s">
        <v>242</v>
      </c>
      <c r="J61" t="s">
        <v>3</v>
      </c>
      <c r="K61" t="s">
        <v>243</v>
      </c>
      <c r="L61">
        <v>1191</v>
      </c>
      <c r="N61">
        <v>1013</v>
      </c>
      <c r="O61" t="s">
        <v>244</v>
      </c>
      <c r="P61" t="s">
        <v>244</v>
      </c>
      <c r="Q61">
        <v>1</v>
      </c>
      <c r="X61">
        <v>85.24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16</v>
      </c>
      <c r="AG61">
        <v>98.025999999999982</v>
      </c>
      <c r="AH61">
        <v>2</v>
      </c>
      <c r="AI61">
        <v>72843210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ROW(Source!A92)</f>
        <v>92</v>
      </c>
      <c r="B62">
        <v>72843215</v>
      </c>
      <c r="C62">
        <v>72843209</v>
      </c>
      <c r="D62">
        <v>30595585</v>
      </c>
      <c r="E62">
        <v>1</v>
      </c>
      <c r="F62">
        <v>1</v>
      </c>
      <c r="G62">
        <v>30570983</v>
      </c>
      <c r="H62">
        <v>2</v>
      </c>
      <c r="I62" t="s">
        <v>269</v>
      </c>
      <c r="J62" t="s">
        <v>270</v>
      </c>
      <c r="K62" t="s">
        <v>271</v>
      </c>
      <c r="L62">
        <v>1368</v>
      </c>
      <c r="N62">
        <v>1011</v>
      </c>
      <c r="O62" t="s">
        <v>248</v>
      </c>
      <c r="P62" t="s">
        <v>248</v>
      </c>
      <c r="Q62">
        <v>1</v>
      </c>
      <c r="X62">
        <v>0.72</v>
      </c>
      <c r="Y62">
        <v>0</v>
      </c>
      <c r="Z62">
        <v>13.07</v>
      </c>
      <c r="AA62">
        <v>11.18</v>
      </c>
      <c r="AB62">
        <v>0</v>
      </c>
      <c r="AC62">
        <v>0</v>
      </c>
      <c r="AD62">
        <v>1</v>
      </c>
      <c r="AE62">
        <v>0</v>
      </c>
      <c r="AF62" t="s">
        <v>15</v>
      </c>
      <c r="AG62">
        <v>0.89999999999999991</v>
      </c>
      <c r="AH62">
        <v>2</v>
      </c>
      <c r="AI62">
        <v>72843211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ROW(Source!A92)</f>
        <v>92</v>
      </c>
      <c r="B63">
        <v>72843216</v>
      </c>
      <c r="C63">
        <v>72843209</v>
      </c>
      <c r="D63">
        <v>30571181</v>
      </c>
      <c r="E63">
        <v>1</v>
      </c>
      <c r="F63">
        <v>1</v>
      </c>
      <c r="G63">
        <v>30570983</v>
      </c>
      <c r="H63">
        <v>3</v>
      </c>
      <c r="I63" t="s">
        <v>272</v>
      </c>
      <c r="J63" t="s">
        <v>273</v>
      </c>
      <c r="K63" t="s">
        <v>274</v>
      </c>
      <c r="L63">
        <v>1339</v>
      </c>
      <c r="N63">
        <v>1007</v>
      </c>
      <c r="O63" t="s">
        <v>275</v>
      </c>
      <c r="P63" t="s">
        <v>275</v>
      </c>
      <c r="Q63">
        <v>1</v>
      </c>
      <c r="X63">
        <v>0.11</v>
      </c>
      <c r="Y63">
        <v>7.07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0.11</v>
      </c>
      <c r="AH63">
        <v>2</v>
      </c>
      <c r="AI63">
        <v>72843212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ROW(Source!A92)</f>
        <v>92</v>
      </c>
      <c r="B64">
        <v>72843217</v>
      </c>
      <c r="C64">
        <v>72843209</v>
      </c>
      <c r="D64">
        <v>30531536</v>
      </c>
      <c r="E64">
        <v>30515945</v>
      </c>
      <c r="F64">
        <v>1</v>
      </c>
      <c r="G64">
        <v>30570983</v>
      </c>
      <c r="H64">
        <v>3</v>
      </c>
      <c r="I64" t="s">
        <v>327</v>
      </c>
      <c r="J64" t="s">
        <v>3</v>
      </c>
      <c r="K64" t="s">
        <v>328</v>
      </c>
      <c r="L64">
        <v>1346</v>
      </c>
      <c r="N64">
        <v>1009</v>
      </c>
      <c r="O64" t="s">
        <v>70</v>
      </c>
      <c r="P64" t="s">
        <v>70</v>
      </c>
      <c r="Q64">
        <v>1</v>
      </c>
      <c r="X64">
        <v>312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3</v>
      </c>
      <c r="AG64">
        <v>312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ROW(Source!A95)</f>
        <v>95</v>
      </c>
      <c r="B65">
        <v>72843230</v>
      </c>
      <c r="C65">
        <v>72843219</v>
      </c>
      <c r="D65">
        <v>44573642</v>
      </c>
      <c r="E65">
        <v>30570983</v>
      </c>
      <c r="F65">
        <v>1</v>
      </c>
      <c r="G65">
        <v>30570983</v>
      </c>
      <c r="H65">
        <v>1</v>
      </c>
      <c r="I65" t="s">
        <v>242</v>
      </c>
      <c r="J65" t="s">
        <v>3</v>
      </c>
      <c r="K65" t="s">
        <v>243</v>
      </c>
      <c r="L65">
        <v>1191</v>
      </c>
      <c r="N65">
        <v>1013</v>
      </c>
      <c r="O65" t="s">
        <v>244</v>
      </c>
      <c r="P65" t="s">
        <v>244</v>
      </c>
      <c r="Q65">
        <v>1</v>
      </c>
      <c r="X65">
        <v>84.08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16</v>
      </c>
      <c r="AG65">
        <v>96.691999999999993</v>
      </c>
      <c r="AH65">
        <v>2</v>
      </c>
      <c r="AI65">
        <v>72843220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ROW(Source!A95)</f>
        <v>95</v>
      </c>
      <c r="B66">
        <v>72843231</v>
      </c>
      <c r="C66">
        <v>72843219</v>
      </c>
      <c r="D66">
        <v>65153288</v>
      </c>
      <c r="E66">
        <v>1</v>
      </c>
      <c r="F66">
        <v>1</v>
      </c>
      <c r="G66">
        <v>30570983</v>
      </c>
      <c r="H66">
        <v>2</v>
      </c>
      <c r="I66" t="s">
        <v>245</v>
      </c>
      <c r="J66" t="s">
        <v>246</v>
      </c>
      <c r="K66" t="s">
        <v>247</v>
      </c>
      <c r="L66">
        <v>1368</v>
      </c>
      <c r="N66">
        <v>1011</v>
      </c>
      <c r="O66" t="s">
        <v>248</v>
      </c>
      <c r="P66" t="s">
        <v>248</v>
      </c>
      <c r="Q66">
        <v>1</v>
      </c>
      <c r="X66">
        <v>0.53</v>
      </c>
      <c r="Y66">
        <v>0</v>
      </c>
      <c r="Z66">
        <v>83.1</v>
      </c>
      <c r="AA66">
        <v>12.62</v>
      </c>
      <c r="AB66">
        <v>0</v>
      </c>
      <c r="AC66">
        <v>0</v>
      </c>
      <c r="AD66">
        <v>1</v>
      </c>
      <c r="AE66">
        <v>0</v>
      </c>
      <c r="AF66" t="s">
        <v>15</v>
      </c>
      <c r="AG66">
        <v>0.66250000000000009</v>
      </c>
      <c r="AH66">
        <v>2</v>
      </c>
      <c r="AI66">
        <v>72843221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ROW(Source!A95)</f>
        <v>95</v>
      </c>
      <c r="B67">
        <v>72843232</v>
      </c>
      <c r="C67">
        <v>72843219</v>
      </c>
      <c r="D67">
        <v>65153398</v>
      </c>
      <c r="E67">
        <v>1</v>
      </c>
      <c r="F67">
        <v>1</v>
      </c>
      <c r="G67">
        <v>30570983</v>
      </c>
      <c r="H67">
        <v>2</v>
      </c>
      <c r="I67" t="s">
        <v>276</v>
      </c>
      <c r="J67" t="s">
        <v>277</v>
      </c>
      <c r="K67" t="s">
        <v>278</v>
      </c>
      <c r="L67">
        <v>1368</v>
      </c>
      <c r="N67">
        <v>1011</v>
      </c>
      <c r="O67" t="s">
        <v>248</v>
      </c>
      <c r="P67" t="s">
        <v>248</v>
      </c>
      <c r="Q67">
        <v>1</v>
      </c>
      <c r="X67">
        <v>27.09</v>
      </c>
      <c r="Y67">
        <v>0</v>
      </c>
      <c r="Z67">
        <v>0.8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15</v>
      </c>
      <c r="AG67">
        <v>33.862499999999997</v>
      </c>
      <c r="AH67">
        <v>2</v>
      </c>
      <c r="AI67">
        <v>72843222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ROW(Source!A95)</f>
        <v>95</v>
      </c>
      <c r="B68">
        <v>72843233</v>
      </c>
      <c r="C68">
        <v>72843219</v>
      </c>
      <c r="D68">
        <v>65153353</v>
      </c>
      <c r="E68">
        <v>1</v>
      </c>
      <c r="F68">
        <v>1</v>
      </c>
      <c r="G68">
        <v>30570983</v>
      </c>
      <c r="H68">
        <v>2</v>
      </c>
      <c r="I68" t="s">
        <v>279</v>
      </c>
      <c r="J68" t="s">
        <v>280</v>
      </c>
      <c r="K68" t="s">
        <v>281</v>
      </c>
      <c r="L68">
        <v>1368</v>
      </c>
      <c r="N68">
        <v>1011</v>
      </c>
      <c r="O68" t="s">
        <v>248</v>
      </c>
      <c r="P68" t="s">
        <v>248</v>
      </c>
      <c r="Q68">
        <v>1</v>
      </c>
      <c r="X68">
        <v>0.31</v>
      </c>
      <c r="Y68">
        <v>0</v>
      </c>
      <c r="Z68">
        <v>14.54</v>
      </c>
      <c r="AA68">
        <v>12.62</v>
      </c>
      <c r="AB68">
        <v>0</v>
      </c>
      <c r="AC68">
        <v>0</v>
      </c>
      <c r="AD68">
        <v>1</v>
      </c>
      <c r="AE68">
        <v>0</v>
      </c>
      <c r="AF68" t="s">
        <v>15</v>
      </c>
      <c r="AG68">
        <v>0.38750000000000001</v>
      </c>
      <c r="AH68">
        <v>2</v>
      </c>
      <c r="AI68">
        <v>72843223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ROW(Source!A95)</f>
        <v>95</v>
      </c>
      <c r="B69">
        <v>72843234</v>
      </c>
      <c r="C69">
        <v>72843219</v>
      </c>
      <c r="D69">
        <v>65152704</v>
      </c>
      <c r="E69">
        <v>1</v>
      </c>
      <c r="F69">
        <v>1</v>
      </c>
      <c r="G69">
        <v>30570983</v>
      </c>
      <c r="H69">
        <v>2</v>
      </c>
      <c r="I69" t="s">
        <v>282</v>
      </c>
      <c r="J69" t="s">
        <v>283</v>
      </c>
      <c r="K69" t="s">
        <v>284</v>
      </c>
      <c r="L69">
        <v>1368</v>
      </c>
      <c r="N69">
        <v>1011</v>
      </c>
      <c r="O69" t="s">
        <v>248</v>
      </c>
      <c r="P69" t="s">
        <v>248</v>
      </c>
      <c r="Q69">
        <v>1</v>
      </c>
      <c r="X69">
        <v>0.1</v>
      </c>
      <c r="Y69">
        <v>0</v>
      </c>
      <c r="Z69">
        <v>114.83</v>
      </c>
      <c r="AA69">
        <v>12.62</v>
      </c>
      <c r="AB69">
        <v>0</v>
      </c>
      <c r="AC69">
        <v>0</v>
      </c>
      <c r="AD69">
        <v>1</v>
      </c>
      <c r="AE69">
        <v>0</v>
      </c>
      <c r="AF69" t="s">
        <v>15</v>
      </c>
      <c r="AG69">
        <v>0.125</v>
      </c>
      <c r="AH69">
        <v>2</v>
      </c>
      <c r="AI69">
        <v>72843224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ROW(Source!A95)</f>
        <v>95</v>
      </c>
      <c r="B70">
        <v>72843235</v>
      </c>
      <c r="C70">
        <v>72843219</v>
      </c>
      <c r="D70">
        <v>31110605</v>
      </c>
      <c r="E70">
        <v>1</v>
      </c>
      <c r="F70">
        <v>1</v>
      </c>
      <c r="G70">
        <v>30570983</v>
      </c>
      <c r="H70">
        <v>3</v>
      </c>
      <c r="I70" t="s">
        <v>272</v>
      </c>
      <c r="J70" t="s">
        <v>273</v>
      </c>
      <c r="K70" t="s">
        <v>274</v>
      </c>
      <c r="L70">
        <v>1339</v>
      </c>
      <c r="N70">
        <v>1007</v>
      </c>
      <c r="O70" t="s">
        <v>275</v>
      </c>
      <c r="P70" t="s">
        <v>275</v>
      </c>
      <c r="Q70">
        <v>1</v>
      </c>
      <c r="X70">
        <v>0.13300000000000001</v>
      </c>
      <c r="Y70">
        <v>7.07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0.13300000000000001</v>
      </c>
      <c r="AH70">
        <v>2</v>
      </c>
      <c r="AI70">
        <v>72843225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ROW(Source!A95)</f>
        <v>95</v>
      </c>
      <c r="B71">
        <v>72843236</v>
      </c>
      <c r="C71">
        <v>72843219</v>
      </c>
      <c r="D71">
        <v>44935808</v>
      </c>
      <c r="E71">
        <v>1</v>
      </c>
      <c r="F71">
        <v>1</v>
      </c>
      <c r="G71">
        <v>30570983</v>
      </c>
      <c r="H71">
        <v>3</v>
      </c>
      <c r="I71" t="s">
        <v>285</v>
      </c>
      <c r="J71" t="s">
        <v>286</v>
      </c>
      <c r="K71" t="s">
        <v>287</v>
      </c>
      <c r="L71">
        <v>1348</v>
      </c>
      <c r="N71">
        <v>1009</v>
      </c>
      <c r="O71" t="s">
        <v>38</v>
      </c>
      <c r="P71" t="s">
        <v>38</v>
      </c>
      <c r="Q71">
        <v>1000</v>
      </c>
      <c r="X71">
        <v>0.01</v>
      </c>
      <c r="Y71">
        <v>69883.649999999994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0.01</v>
      </c>
      <c r="AH71">
        <v>2</v>
      </c>
      <c r="AI71">
        <v>72843226</v>
      </c>
      <c r="AJ71">
        <v>72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ROW(Source!A95)</f>
        <v>95</v>
      </c>
      <c r="B72">
        <v>72843237</v>
      </c>
      <c r="C72">
        <v>72843219</v>
      </c>
      <c r="D72">
        <v>40427394</v>
      </c>
      <c r="E72">
        <v>30570983</v>
      </c>
      <c r="F72">
        <v>1</v>
      </c>
      <c r="G72">
        <v>30570983</v>
      </c>
      <c r="H72">
        <v>3</v>
      </c>
      <c r="I72" t="s">
        <v>329</v>
      </c>
      <c r="J72" t="s">
        <v>3</v>
      </c>
      <c r="K72" t="s">
        <v>330</v>
      </c>
      <c r="L72">
        <v>1348</v>
      </c>
      <c r="N72">
        <v>1009</v>
      </c>
      <c r="O72" t="s">
        <v>38</v>
      </c>
      <c r="P72" t="s">
        <v>38</v>
      </c>
      <c r="Q72">
        <v>1000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 t="s">
        <v>3</v>
      </c>
      <c r="AG72">
        <v>0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ROW(Source!A95)</f>
        <v>95</v>
      </c>
      <c r="B73">
        <v>72843238</v>
      </c>
      <c r="C73">
        <v>72843219</v>
      </c>
      <c r="D73">
        <v>40427426</v>
      </c>
      <c r="E73">
        <v>30570983</v>
      </c>
      <c r="F73">
        <v>1</v>
      </c>
      <c r="G73">
        <v>30570983</v>
      </c>
      <c r="H73">
        <v>3</v>
      </c>
      <c r="I73" t="s">
        <v>331</v>
      </c>
      <c r="J73" t="s">
        <v>3</v>
      </c>
      <c r="K73" t="s">
        <v>332</v>
      </c>
      <c r="L73">
        <v>1348</v>
      </c>
      <c r="N73">
        <v>1009</v>
      </c>
      <c r="O73" t="s">
        <v>38</v>
      </c>
      <c r="P73" t="s">
        <v>38</v>
      </c>
      <c r="Q73">
        <v>1000</v>
      </c>
      <c r="X73">
        <v>0.47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 t="s">
        <v>3</v>
      </c>
      <c r="AG73">
        <v>0.47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ROW(Source!A95)</f>
        <v>95</v>
      </c>
      <c r="B74">
        <v>72843239</v>
      </c>
      <c r="C74">
        <v>72843219</v>
      </c>
      <c r="D74">
        <v>40427647</v>
      </c>
      <c r="E74">
        <v>30570983</v>
      </c>
      <c r="F74">
        <v>1</v>
      </c>
      <c r="G74">
        <v>30570983</v>
      </c>
      <c r="H74">
        <v>3</v>
      </c>
      <c r="I74" t="s">
        <v>333</v>
      </c>
      <c r="J74" t="s">
        <v>3</v>
      </c>
      <c r="K74" t="s">
        <v>334</v>
      </c>
      <c r="L74">
        <v>1327</v>
      </c>
      <c r="N74">
        <v>1005</v>
      </c>
      <c r="O74" t="s">
        <v>59</v>
      </c>
      <c r="P74" t="s">
        <v>59</v>
      </c>
      <c r="Q74">
        <v>1</v>
      </c>
      <c r="X74">
        <v>102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3</v>
      </c>
      <c r="AG74">
        <v>102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ROW(Source!A96)</f>
        <v>96</v>
      </c>
      <c r="B75">
        <v>72843230</v>
      </c>
      <c r="C75">
        <v>72843219</v>
      </c>
      <c r="D75">
        <v>44573642</v>
      </c>
      <c r="E75">
        <v>30570983</v>
      </c>
      <c r="F75">
        <v>1</v>
      </c>
      <c r="G75">
        <v>30570983</v>
      </c>
      <c r="H75">
        <v>1</v>
      </c>
      <c r="I75" t="s">
        <v>242</v>
      </c>
      <c r="J75" t="s">
        <v>3</v>
      </c>
      <c r="K75" t="s">
        <v>243</v>
      </c>
      <c r="L75">
        <v>1191</v>
      </c>
      <c r="N75">
        <v>1013</v>
      </c>
      <c r="O75" t="s">
        <v>244</v>
      </c>
      <c r="P75" t="s">
        <v>244</v>
      </c>
      <c r="Q75">
        <v>1</v>
      </c>
      <c r="X75">
        <v>84.08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16</v>
      </c>
      <c r="AG75">
        <v>96.691999999999993</v>
      </c>
      <c r="AH75">
        <v>2</v>
      </c>
      <c r="AI75">
        <v>72843220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ROW(Source!A96)</f>
        <v>96</v>
      </c>
      <c r="B76">
        <v>72843231</v>
      </c>
      <c r="C76">
        <v>72843219</v>
      </c>
      <c r="D76">
        <v>65153288</v>
      </c>
      <c r="E76">
        <v>1</v>
      </c>
      <c r="F76">
        <v>1</v>
      </c>
      <c r="G76">
        <v>30570983</v>
      </c>
      <c r="H76">
        <v>2</v>
      </c>
      <c r="I76" t="s">
        <v>245</v>
      </c>
      <c r="J76" t="s">
        <v>246</v>
      </c>
      <c r="K76" t="s">
        <v>247</v>
      </c>
      <c r="L76">
        <v>1368</v>
      </c>
      <c r="N76">
        <v>1011</v>
      </c>
      <c r="O76" t="s">
        <v>248</v>
      </c>
      <c r="P76" t="s">
        <v>248</v>
      </c>
      <c r="Q76">
        <v>1</v>
      </c>
      <c r="X76">
        <v>0.53</v>
      </c>
      <c r="Y76">
        <v>0</v>
      </c>
      <c r="Z76">
        <v>83.1</v>
      </c>
      <c r="AA76">
        <v>12.62</v>
      </c>
      <c r="AB76">
        <v>0</v>
      </c>
      <c r="AC76">
        <v>0</v>
      </c>
      <c r="AD76">
        <v>1</v>
      </c>
      <c r="AE76">
        <v>0</v>
      </c>
      <c r="AF76" t="s">
        <v>15</v>
      </c>
      <c r="AG76">
        <v>0.66250000000000009</v>
      </c>
      <c r="AH76">
        <v>2</v>
      </c>
      <c r="AI76">
        <v>72843221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ROW(Source!A96)</f>
        <v>96</v>
      </c>
      <c r="B77">
        <v>72843232</v>
      </c>
      <c r="C77">
        <v>72843219</v>
      </c>
      <c r="D77">
        <v>65153398</v>
      </c>
      <c r="E77">
        <v>1</v>
      </c>
      <c r="F77">
        <v>1</v>
      </c>
      <c r="G77">
        <v>30570983</v>
      </c>
      <c r="H77">
        <v>2</v>
      </c>
      <c r="I77" t="s">
        <v>276</v>
      </c>
      <c r="J77" t="s">
        <v>277</v>
      </c>
      <c r="K77" t="s">
        <v>278</v>
      </c>
      <c r="L77">
        <v>1368</v>
      </c>
      <c r="N77">
        <v>1011</v>
      </c>
      <c r="O77" t="s">
        <v>248</v>
      </c>
      <c r="P77" t="s">
        <v>248</v>
      </c>
      <c r="Q77">
        <v>1</v>
      </c>
      <c r="X77">
        <v>27.09</v>
      </c>
      <c r="Y77">
        <v>0</v>
      </c>
      <c r="Z77">
        <v>0.8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15</v>
      </c>
      <c r="AG77">
        <v>33.862499999999997</v>
      </c>
      <c r="AH77">
        <v>2</v>
      </c>
      <c r="AI77">
        <v>72843222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ROW(Source!A96)</f>
        <v>96</v>
      </c>
      <c r="B78">
        <v>72843233</v>
      </c>
      <c r="C78">
        <v>72843219</v>
      </c>
      <c r="D78">
        <v>65153353</v>
      </c>
      <c r="E78">
        <v>1</v>
      </c>
      <c r="F78">
        <v>1</v>
      </c>
      <c r="G78">
        <v>30570983</v>
      </c>
      <c r="H78">
        <v>2</v>
      </c>
      <c r="I78" t="s">
        <v>279</v>
      </c>
      <c r="J78" t="s">
        <v>280</v>
      </c>
      <c r="K78" t="s">
        <v>281</v>
      </c>
      <c r="L78">
        <v>1368</v>
      </c>
      <c r="N78">
        <v>1011</v>
      </c>
      <c r="O78" t="s">
        <v>248</v>
      </c>
      <c r="P78" t="s">
        <v>248</v>
      </c>
      <c r="Q78">
        <v>1</v>
      </c>
      <c r="X78">
        <v>0.31</v>
      </c>
      <c r="Y78">
        <v>0</v>
      </c>
      <c r="Z78">
        <v>14.54</v>
      </c>
      <c r="AA78">
        <v>12.62</v>
      </c>
      <c r="AB78">
        <v>0</v>
      </c>
      <c r="AC78">
        <v>0</v>
      </c>
      <c r="AD78">
        <v>1</v>
      </c>
      <c r="AE78">
        <v>0</v>
      </c>
      <c r="AF78" t="s">
        <v>15</v>
      </c>
      <c r="AG78">
        <v>0.38750000000000001</v>
      </c>
      <c r="AH78">
        <v>2</v>
      </c>
      <c r="AI78">
        <v>72843223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ROW(Source!A96)</f>
        <v>96</v>
      </c>
      <c r="B79">
        <v>72843234</v>
      </c>
      <c r="C79">
        <v>72843219</v>
      </c>
      <c r="D79">
        <v>65152704</v>
      </c>
      <c r="E79">
        <v>1</v>
      </c>
      <c r="F79">
        <v>1</v>
      </c>
      <c r="G79">
        <v>30570983</v>
      </c>
      <c r="H79">
        <v>2</v>
      </c>
      <c r="I79" t="s">
        <v>282</v>
      </c>
      <c r="J79" t="s">
        <v>283</v>
      </c>
      <c r="K79" t="s">
        <v>284</v>
      </c>
      <c r="L79">
        <v>1368</v>
      </c>
      <c r="N79">
        <v>1011</v>
      </c>
      <c r="O79" t="s">
        <v>248</v>
      </c>
      <c r="P79" t="s">
        <v>248</v>
      </c>
      <c r="Q79">
        <v>1</v>
      </c>
      <c r="X79">
        <v>0.1</v>
      </c>
      <c r="Y79">
        <v>0</v>
      </c>
      <c r="Z79">
        <v>114.83</v>
      </c>
      <c r="AA79">
        <v>12.62</v>
      </c>
      <c r="AB79">
        <v>0</v>
      </c>
      <c r="AC79">
        <v>0</v>
      </c>
      <c r="AD79">
        <v>1</v>
      </c>
      <c r="AE79">
        <v>0</v>
      </c>
      <c r="AF79" t="s">
        <v>15</v>
      </c>
      <c r="AG79">
        <v>0.125</v>
      </c>
      <c r="AH79">
        <v>2</v>
      </c>
      <c r="AI79">
        <v>72843224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ROW(Source!A96)</f>
        <v>96</v>
      </c>
      <c r="B80">
        <v>72843235</v>
      </c>
      <c r="C80">
        <v>72843219</v>
      </c>
      <c r="D80">
        <v>31110605</v>
      </c>
      <c r="E80">
        <v>1</v>
      </c>
      <c r="F80">
        <v>1</v>
      </c>
      <c r="G80">
        <v>30570983</v>
      </c>
      <c r="H80">
        <v>3</v>
      </c>
      <c r="I80" t="s">
        <v>272</v>
      </c>
      <c r="J80" t="s">
        <v>273</v>
      </c>
      <c r="K80" t="s">
        <v>274</v>
      </c>
      <c r="L80">
        <v>1339</v>
      </c>
      <c r="N80">
        <v>1007</v>
      </c>
      <c r="O80" t="s">
        <v>275</v>
      </c>
      <c r="P80" t="s">
        <v>275</v>
      </c>
      <c r="Q80">
        <v>1</v>
      </c>
      <c r="X80">
        <v>0.13300000000000001</v>
      </c>
      <c r="Y80">
        <v>7.07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0.13300000000000001</v>
      </c>
      <c r="AH80">
        <v>2</v>
      </c>
      <c r="AI80">
        <v>72843225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ROW(Source!A96)</f>
        <v>96</v>
      </c>
      <c r="B81">
        <v>72843236</v>
      </c>
      <c r="C81">
        <v>72843219</v>
      </c>
      <c r="D81">
        <v>44935808</v>
      </c>
      <c r="E81">
        <v>1</v>
      </c>
      <c r="F81">
        <v>1</v>
      </c>
      <c r="G81">
        <v>30570983</v>
      </c>
      <c r="H81">
        <v>3</v>
      </c>
      <c r="I81" t="s">
        <v>285</v>
      </c>
      <c r="J81" t="s">
        <v>286</v>
      </c>
      <c r="K81" t="s">
        <v>287</v>
      </c>
      <c r="L81">
        <v>1348</v>
      </c>
      <c r="N81">
        <v>1009</v>
      </c>
      <c r="O81" t="s">
        <v>38</v>
      </c>
      <c r="P81" t="s">
        <v>38</v>
      </c>
      <c r="Q81">
        <v>1000</v>
      </c>
      <c r="X81">
        <v>0.01</v>
      </c>
      <c r="Y81">
        <v>69883.649999999994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0.01</v>
      </c>
      <c r="AH81">
        <v>2</v>
      </c>
      <c r="AI81">
        <v>72843226</v>
      </c>
      <c r="AJ81">
        <v>82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ROW(Source!A96)</f>
        <v>96</v>
      </c>
      <c r="B82">
        <v>72843237</v>
      </c>
      <c r="C82">
        <v>72843219</v>
      </c>
      <c r="D82">
        <v>40427394</v>
      </c>
      <c r="E82">
        <v>30570983</v>
      </c>
      <c r="F82">
        <v>1</v>
      </c>
      <c r="G82">
        <v>30570983</v>
      </c>
      <c r="H82">
        <v>3</v>
      </c>
      <c r="I82" t="s">
        <v>329</v>
      </c>
      <c r="J82" t="s">
        <v>3</v>
      </c>
      <c r="K82" t="s">
        <v>330</v>
      </c>
      <c r="L82">
        <v>1348</v>
      </c>
      <c r="N82">
        <v>1009</v>
      </c>
      <c r="O82" t="s">
        <v>38</v>
      </c>
      <c r="P82" t="s">
        <v>38</v>
      </c>
      <c r="Q82">
        <v>1000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 t="s">
        <v>3</v>
      </c>
      <c r="AG82">
        <v>0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ROW(Source!A96)</f>
        <v>96</v>
      </c>
      <c r="B83">
        <v>72843238</v>
      </c>
      <c r="C83">
        <v>72843219</v>
      </c>
      <c r="D83">
        <v>40427426</v>
      </c>
      <c r="E83">
        <v>30570983</v>
      </c>
      <c r="F83">
        <v>1</v>
      </c>
      <c r="G83">
        <v>30570983</v>
      </c>
      <c r="H83">
        <v>3</v>
      </c>
      <c r="I83" t="s">
        <v>331</v>
      </c>
      <c r="J83" t="s">
        <v>3</v>
      </c>
      <c r="K83" t="s">
        <v>332</v>
      </c>
      <c r="L83">
        <v>1348</v>
      </c>
      <c r="N83">
        <v>1009</v>
      </c>
      <c r="O83" t="s">
        <v>38</v>
      </c>
      <c r="P83" t="s">
        <v>38</v>
      </c>
      <c r="Q83">
        <v>1000</v>
      </c>
      <c r="X83">
        <v>0.47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 t="s">
        <v>3</v>
      </c>
      <c r="AG83">
        <v>0.47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ROW(Source!A96)</f>
        <v>96</v>
      </c>
      <c r="B84">
        <v>72843239</v>
      </c>
      <c r="C84">
        <v>72843219</v>
      </c>
      <c r="D84">
        <v>40427647</v>
      </c>
      <c r="E84">
        <v>30570983</v>
      </c>
      <c r="F84">
        <v>1</v>
      </c>
      <c r="G84">
        <v>30570983</v>
      </c>
      <c r="H84">
        <v>3</v>
      </c>
      <c r="I84" t="s">
        <v>333</v>
      </c>
      <c r="J84" t="s">
        <v>3</v>
      </c>
      <c r="K84" t="s">
        <v>334</v>
      </c>
      <c r="L84">
        <v>1327</v>
      </c>
      <c r="N84">
        <v>1005</v>
      </c>
      <c r="O84" t="s">
        <v>59</v>
      </c>
      <c r="P84" t="s">
        <v>59</v>
      </c>
      <c r="Q84">
        <v>1</v>
      </c>
      <c r="X84">
        <v>102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 t="s">
        <v>3</v>
      </c>
      <c r="AG84">
        <v>102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ROW(Source!A103)</f>
        <v>103</v>
      </c>
      <c r="B85">
        <v>72843253</v>
      </c>
      <c r="C85">
        <v>72843243</v>
      </c>
      <c r="D85">
        <v>44573642</v>
      </c>
      <c r="E85">
        <v>30570983</v>
      </c>
      <c r="F85">
        <v>1</v>
      </c>
      <c r="G85">
        <v>30570983</v>
      </c>
      <c r="H85">
        <v>1</v>
      </c>
      <c r="I85" t="s">
        <v>242</v>
      </c>
      <c r="J85" t="s">
        <v>3</v>
      </c>
      <c r="K85" t="s">
        <v>243</v>
      </c>
      <c r="L85">
        <v>1191</v>
      </c>
      <c r="N85">
        <v>1013</v>
      </c>
      <c r="O85" t="s">
        <v>244</v>
      </c>
      <c r="P85" t="s">
        <v>244</v>
      </c>
      <c r="Q85">
        <v>1</v>
      </c>
      <c r="X85">
        <v>33.020000000000003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1</v>
      </c>
      <c r="AF85" t="s">
        <v>16</v>
      </c>
      <c r="AG85">
        <v>37.972999999999999</v>
      </c>
      <c r="AH85">
        <v>2</v>
      </c>
      <c r="AI85">
        <v>72843244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ROW(Source!A103)</f>
        <v>103</v>
      </c>
      <c r="B86">
        <v>72843254</v>
      </c>
      <c r="C86">
        <v>72843243</v>
      </c>
      <c r="D86">
        <v>65153076</v>
      </c>
      <c r="E86">
        <v>1</v>
      </c>
      <c r="F86">
        <v>1</v>
      </c>
      <c r="G86">
        <v>30570983</v>
      </c>
      <c r="H86">
        <v>2</v>
      </c>
      <c r="I86" t="s">
        <v>288</v>
      </c>
      <c r="J86" t="s">
        <v>289</v>
      </c>
      <c r="K86" t="s">
        <v>290</v>
      </c>
      <c r="L86">
        <v>1368</v>
      </c>
      <c r="N86">
        <v>1011</v>
      </c>
      <c r="O86" t="s">
        <v>248</v>
      </c>
      <c r="P86" t="s">
        <v>248</v>
      </c>
      <c r="Q86">
        <v>1</v>
      </c>
      <c r="X86">
        <v>2.4</v>
      </c>
      <c r="Y86">
        <v>0</v>
      </c>
      <c r="Z86">
        <v>4.6900000000000004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15</v>
      </c>
      <c r="AG86">
        <v>3</v>
      </c>
      <c r="AH86">
        <v>2</v>
      </c>
      <c r="AI86">
        <v>72843245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ROW(Source!A103)</f>
        <v>103</v>
      </c>
      <c r="B87">
        <v>72843255</v>
      </c>
      <c r="C87">
        <v>72843243</v>
      </c>
      <c r="D87">
        <v>65153288</v>
      </c>
      <c r="E87">
        <v>1</v>
      </c>
      <c r="F87">
        <v>1</v>
      </c>
      <c r="G87">
        <v>30570983</v>
      </c>
      <c r="H87">
        <v>2</v>
      </c>
      <c r="I87" t="s">
        <v>245</v>
      </c>
      <c r="J87" t="s">
        <v>246</v>
      </c>
      <c r="K87" t="s">
        <v>247</v>
      </c>
      <c r="L87">
        <v>1368</v>
      </c>
      <c r="N87">
        <v>1011</v>
      </c>
      <c r="O87" t="s">
        <v>248</v>
      </c>
      <c r="P87" t="s">
        <v>248</v>
      </c>
      <c r="Q87">
        <v>1</v>
      </c>
      <c r="X87">
        <v>0.47</v>
      </c>
      <c r="Y87">
        <v>0</v>
      </c>
      <c r="Z87">
        <v>83.1</v>
      </c>
      <c r="AA87">
        <v>12.62</v>
      </c>
      <c r="AB87">
        <v>0</v>
      </c>
      <c r="AC87">
        <v>0</v>
      </c>
      <c r="AD87">
        <v>1</v>
      </c>
      <c r="AE87">
        <v>0</v>
      </c>
      <c r="AF87" t="s">
        <v>15</v>
      </c>
      <c r="AG87">
        <v>0.58749999999999991</v>
      </c>
      <c r="AH87">
        <v>2</v>
      </c>
      <c r="AI87">
        <v>72843246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ROW(Source!A103)</f>
        <v>103</v>
      </c>
      <c r="B88">
        <v>72843256</v>
      </c>
      <c r="C88">
        <v>72843243</v>
      </c>
      <c r="D88">
        <v>65153399</v>
      </c>
      <c r="E88">
        <v>1</v>
      </c>
      <c r="F88">
        <v>1</v>
      </c>
      <c r="G88">
        <v>30570983</v>
      </c>
      <c r="H88">
        <v>2</v>
      </c>
      <c r="I88" t="s">
        <v>291</v>
      </c>
      <c r="J88" t="s">
        <v>292</v>
      </c>
      <c r="K88" t="s">
        <v>293</v>
      </c>
      <c r="L88">
        <v>1368</v>
      </c>
      <c r="N88">
        <v>1011</v>
      </c>
      <c r="O88" t="s">
        <v>248</v>
      </c>
      <c r="P88" t="s">
        <v>248</v>
      </c>
      <c r="Q88">
        <v>1</v>
      </c>
      <c r="X88">
        <v>3.32</v>
      </c>
      <c r="Y88">
        <v>0</v>
      </c>
      <c r="Z88">
        <v>1.1100000000000001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15</v>
      </c>
      <c r="AG88">
        <v>4.1499999999999995</v>
      </c>
      <c r="AH88">
        <v>2</v>
      </c>
      <c r="AI88">
        <v>72843247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ROW(Source!A103)</f>
        <v>103</v>
      </c>
      <c r="B89">
        <v>72843257</v>
      </c>
      <c r="C89">
        <v>72843243</v>
      </c>
      <c r="D89">
        <v>65152701</v>
      </c>
      <c r="E89">
        <v>1</v>
      </c>
      <c r="F89">
        <v>1</v>
      </c>
      <c r="G89">
        <v>30570983</v>
      </c>
      <c r="H89">
        <v>2</v>
      </c>
      <c r="I89" t="s">
        <v>294</v>
      </c>
      <c r="J89" t="s">
        <v>295</v>
      </c>
      <c r="K89" t="s">
        <v>296</v>
      </c>
      <c r="L89">
        <v>1368</v>
      </c>
      <c r="N89">
        <v>1011</v>
      </c>
      <c r="O89" t="s">
        <v>248</v>
      </c>
      <c r="P89" t="s">
        <v>248</v>
      </c>
      <c r="Q89">
        <v>1</v>
      </c>
      <c r="X89">
        <v>0.02</v>
      </c>
      <c r="Y89">
        <v>0</v>
      </c>
      <c r="Z89">
        <v>53.9</v>
      </c>
      <c r="AA89">
        <v>12.62</v>
      </c>
      <c r="AB89">
        <v>0</v>
      </c>
      <c r="AC89">
        <v>0</v>
      </c>
      <c r="AD89">
        <v>1</v>
      </c>
      <c r="AE89">
        <v>0</v>
      </c>
      <c r="AF89" t="s">
        <v>15</v>
      </c>
      <c r="AG89">
        <v>2.5000000000000001E-2</v>
      </c>
      <c r="AH89">
        <v>2</v>
      </c>
      <c r="AI89">
        <v>72843248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ROW(Source!A103)</f>
        <v>103</v>
      </c>
      <c r="B90">
        <v>72843258</v>
      </c>
      <c r="C90">
        <v>72843243</v>
      </c>
      <c r="D90">
        <v>31110605</v>
      </c>
      <c r="E90">
        <v>1</v>
      </c>
      <c r="F90">
        <v>1</v>
      </c>
      <c r="G90">
        <v>30570983</v>
      </c>
      <c r="H90">
        <v>3</v>
      </c>
      <c r="I90" t="s">
        <v>272</v>
      </c>
      <c r="J90" t="s">
        <v>273</v>
      </c>
      <c r="K90" t="s">
        <v>274</v>
      </c>
      <c r="L90">
        <v>1339</v>
      </c>
      <c r="N90">
        <v>1007</v>
      </c>
      <c r="O90" t="s">
        <v>275</v>
      </c>
      <c r="P90" t="s">
        <v>275</v>
      </c>
      <c r="Q90">
        <v>1</v>
      </c>
      <c r="X90">
        <v>0.30199999999999999</v>
      </c>
      <c r="Y90">
        <v>7.07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0.30199999999999999</v>
      </c>
      <c r="AH90">
        <v>2</v>
      </c>
      <c r="AI90">
        <v>72843249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ROW(Source!A103)</f>
        <v>103</v>
      </c>
      <c r="B91">
        <v>72843259</v>
      </c>
      <c r="C91">
        <v>72843243</v>
      </c>
      <c r="D91">
        <v>31112729</v>
      </c>
      <c r="E91">
        <v>1</v>
      </c>
      <c r="F91">
        <v>1</v>
      </c>
      <c r="G91">
        <v>30570983</v>
      </c>
      <c r="H91">
        <v>3</v>
      </c>
      <c r="I91" t="s">
        <v>297</v>
      </c>
      <c r="J91" t="s">
        <v>298</v>
      </c>
      <c r="K91" t="s">
        <v>299</v>
      </c>
      <c r="L91">
        <v>1327</v>
      </c>
      <c r="N91">
        <v>1005</v>
      </c>
      <c r="O91" t="s">
        <v>59</v>
      </c>
      <c r="P91" t="s">
        <v>59</v>
      </c>
      <c r="Q91">
        <v>1</v>
      </c>
      <c r="X91">
        <v>10</v>
      </c>
      <c r="Y91">
        <v>2.31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10</v>
      </c>
      <c r="AH91">
        <v>2</v>
      </c>
      <c r="AI91">
        <v>72843250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ROW(Source!A103)</f>
        <v>103</v>
      </c>
      <c r="B92">
        <v>72843260</v>
      </c>
      <c r="C92">
        <v>72843243</v>
      </c>
      <c r="D92">
        <v>40411058</v>
      </c>
      <c r="E92">
        <v>30570983</v>
      </c>
      <c r="F92">
        <v>1</v>
      </c>
      <c r="G92">
        <v>30570983</v>
      </c>
      <c r="H92">
        <v>3</v>
      </c>
      <c r="I92" t="s">
        <v>335</v>
      </c>
      <c r="J92" t="s">
        <v>3</v>
      </c>
      <c r="K92" t="s">
        <v>336</v>
      </c>
      <c r="L92">
        <v>1346</v>
      </c>
      <c r="N92">
        <v>1009</v>
      </c>
      <c r="O92" t="s">
        <v>70</v>
      </c>
      <c r="P92" t="s">
        <v>70</v>
      </c>
      <c r="Q92">
        <v>1</v>
      </c>
      <c r="X92">
        <v>20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 t="s">
        <v>3</v>
      </c>
      <c r="AG92">
        <v>20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ROW(Source!A103)</f>
        <v>103</v>
      </c>
      <c r="B93">
        <v>72843261</v>
      </c>
      <c r="C93">
        <v>72843243</v>
      </c>
      <c r="D93">
        <v>40427378</v>
      </c>
      <c r="E93">
        <v>30570983</v>
      </c>
      <c r="F93">
        <v>1</v>
      </c>
      <c r="G93">
        <v>30570983</v>
      </c>
      <c r="H93">
        <v>3</v>
      </c>
      <c r="I93" t="s">
        <v>337</v>
      </c>
      <c r="J93" t="s">
        <v>3</v>
      </c>
      <c r="K93" t="s">
        <v>338</v>
      </c>
      <c r="L93">
        <v>1348</v>
      </c>
      <c r="N93">
        <v>1009</v>
      </c>
      <c r="O93" t="s">
        <v>38</v>
      </c>
      <c r="P93" t="s">
        <v>38</v>
      </c>
      <c r="Q93">
        <v>1000</v>
      </c>
      <c r="X93">
        <v>0.84199999999999997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 t="s">
        <v>3</v>
      </c>
      <c r="AG93">
        <v>0.84199999999999997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ROW(Source!A104)</f>
        <v>104</v>
      </c>
      <c r="B94">
        <v>72843253</v>
      </c>
      <c r="C94">
        <v>72843243</v>
      </c>
      <c r="D94">
        <v>44573642</v>
      </c>
      <c r="E94">
        <v>30570983</v>
      </c>
      <c r="F94">
        <v>1</v>
      </c>
      <c r="G94">
        <v>30570983</v>
      </c>
      <c r="H94">
        <v>1</v>
      </c>
      <c r="I94" t="s">
        <v>242</v>
      </c>
      <c r="J94" t="s">
        <v>3</v>
      </c>
      <c r="K94" t="s">
        <v>243</v>
      </c>
      <c r="L94">
        <v>1191</v>
      </c>
      <c r="N94">
        <v>1013</v>
      </c>
      <c r="O94" t="s">
        <v>244</v>
      </c>
      <c r="P94" t="s">
        <v>244</v>
      </c>
      <c r="Q94">
        <v>1</v>
      </c>
      <c r="X94">
        <v>33.020000000000003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16</v>
      </c>
      <c r="AG94">
        <v>37.972999999999999</v>
      </c>
      <c r="AH94">
        <v>2</v>
      </c>
      <c r="AI94">
        <v>72843244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ROW(Source!A104)</f>
        <v>104</v>
      </c>
      <c r="B95">
        <v>72843254</v>
      </c>
      <c r="C95">
        <v>72843243</v>
      </c>
      <c r="D95">
        <v>65153076</v>
      </c>
      <c r="E95">
        <v>1</v>
      </c>
      <c r="F95">
        <v>1</v>
      </c>
      <c r="G95">
        <v>30570983</v>
      </c>
      <c r="H95">
        <v>2</v>
      </c>
      <c r="I95" t="s">
        <v>288</v>
      </c>
      <c r="J95" t="s">
        <v>289</v>
      </c>
      <c r="K95" t="s">
        <v>290</v>
      </c>
      <c r="L95">
        <v>1368</v>
      </c>
      <c r="N95">
        <v>1011</v>
      </c>
      <c r="O95" t="s">
        <v>248</v>
      </c>
      <c r="P95" t="s">
        <v>248</v>
      </c>
      <c r="Q95">
        <v>1</v>
      </c>
      <c r="X95">
        <v>2.4</v>
      </c>
      <c r="Y95">
        <v>0</v>
      </c>
      <c r="Z95">
        <v>4.6900000000000004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15</v>
      </c>
      <c r="AG95">
        <v>3</v>
      </c>
      <c r="AH95">
        <v>2</v>
      </c>
      <c r="AI95">
        <v>72843245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ROW(Source!A104)</f>
        <v>104</v>
      </c>
      <c r="B96">
        <v>72843255</v>
      </c>
      <c r="C96">
        <v>72843243</v>
      </c>
      <c r="D96">
        <v>65153288</v>
      </c>
      <c r="E96">
        <v>1</v>
      </c>
      <c r="F96">
        <v>1</v>
      </c>
      <c r="G96">
        <v>30570983</v>
      </c>
      <c r="H96">
        <v>2</v>
      </c>
      <c r="I96" t="s">
        <v>245</v>
      </c>
      <c r="J96" t="s">
        <v>246</v>
      </c>
      <c r="K96" t="s">
        <v>247</v>
      </c>
      <c r="L96">
        <v>1368</v>
      </c>
      <c r="N96">
        <v>1011</v>
      </c>
      <c r="O96" t="s">
        <v>248</v>
      </c>
      <c r="P96" t="s">
        <v>248</v>
      </c>
      <c r="Q96">
        <v>1</v>
      </c>
      <c r="X96">
        <v>0.47</v>
      </c>
      <c r="Y96">
        <v>0</v>
      </c>
      <c r="Z96">
        <v>83.1</v>
      </c>
      <c r="AA96">
        <v>12.62</v>
      </c>
      <c r="AB96">
        <v>0</v>
      </c>
      <c r="AC96">
        <v>0</v>
      </c>
      <c r="AD96">
        <v>1</v>
      </c>
      <c r="AE96">
        <v>0</v>
      </c>
      <c r="AF96" t="s">
        <v>15</v>
      </c>
      <c r="AG96">
        <v>0.58749999999999991</v>
      </c>
      <c r="AH96">
        <v>2</v>
      </c>
      <c r="AI96">
        <v>72843246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ROW(Source!A104)</f>
        <v>104</v>
      </c>
      <c r="B97">
        <v>72843256</v>
      </c>
      <c r="C97">
        <v>72843243</v>
      </c>
      <c r="D97">
        <v>65153399</v>
      </c>
      <c r="E97">
        <v>1</v>
      </c>
      <c r="F97">
        <v>1</v>
      </c>
      <c r="G97">
        <v>30570983</v>
      </c>
      <c r="H97">
        <v>2</v>
      </c>
      <c r="I97" t="s">
        <v>291</v>
      </c>
      <c r="J97" t="s">
        <v>292</v>
      </c>
      <c r="K97" t="s">
        <v>293</v>
      </c>
      <c r="L97">
        <v>1368</v>
      </c>
      <c r="N97">
        <v>1011</v>
      </c>
      <c r="O97" t="s">
        <v>248</v>
      </c>
      <c r="P97" t="s">
        <v>248</v>
      </c>
      <c r="Q97">
        <v>1</v>
      </c>
      <c r="X97">
        <v>3.32</v>
      </c>
      <c r="Y97">
        <v>0</v>
      </c>
      <c r="Z97">
        <v>1.1100000000000001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15</v>
      </c>
      <c r="AG97">
        <v>4.1499999999999995</v>
      </c>
      <c r="AH97">
        <v>2</v>
      </c>
      <c r="AI97">
        <v>72843247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ROW(Source!A104)</f>
        <v>104</v>
      </c>
      <c r="B98">
        <v>72843257</v>
      </c>
      <c r="C98">
        <v>72843243</v>
      </c>
      <c r="D98">
        <v>65152701</v>
      </c>
      <c r="E98">
        <v>1</v>
      </c>
      <c r="F98">
        <v>1</v>
      </c>
      <c r="G98">
        <v>30570983</v>
      </c>
      <c r="H98">
        <v>2</v>
      </c>
      <c r="I98" t="s">
        <v>294</v>
      </c>
      <c r="J98" t="s">
        <v>295</v>
      </c>
      <c r="K98" t="s">
        <v>296</v>
      </c>
      <c r="L98">
        <v>1368</v>
      </c>
      <c r="N98">
        <v>1011</v>
      </c>
      <c r="O98" t="s">
        <v>248</v>
      </c>
      <c r="P98" t="s">
        <v>248</v>
      </c>
      <c r="Q98">
        <v>1</v>
      </c>
      <c r="X98">
        <v>0.02</v>
      </c>
      <c r="Y98">
        <v>0</v>
      </c>
      <c r="Z98">
        <v>53.9</v>
      </c>
      <c r="AA98">
        <v>12.62</v>
      </c>
      <c r="AB98">
        <v>0</v>
      </c>
      <c r="AC98">
        <v>0</v>
      </c>
      <c r="AD98">
        <v>1</v>
      </c>
      <c r="AE98">
        <v>0</v>
      </c>
      <c r="AF98" t="s">
        <v>15</v>
      </c>
      <c r="AG98">
        <v>2.5000000000000001E-2</v>
      </c>
      <c r="AH98">
        <v>2</v>
      </c>
      <c r="AI98">
        <v>72843248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ROW(Source!A104)</f>
        <v>104</v>
      </c>
      <c r="B99">
        <v>72843258</v>
      </c>
      <c r="C99">
        <v>72843243</v>
      </c>
      <c r="D99">
        <v>31110605</v>
      </c>
      <c r="E99">
        <v>1</v>
      </c>
      <c r="F99">
        <v>1</v>
      </c>
      <c r="G99">
        <v>30570983</v>
      </c>
      <c r="H99">
        <v>3</v>
      </c>
      <c r="I99" t="s">
        <v>272</v>
      </c>
      <c r="J99" t="s">
        <v>273</v>
      </c>
      <c r="K99" t="s">
        <v>274</v>
      </c>
      <c r="L99">
        <v>1339</v>
      </c>
      <c r="N99">
        <v>1007</v>
      </c>
      <c r="O99" t="s">
        <v>275</v>
      </c>
      <c r="P99" t="s">
        <v>275</v>
      </c>
      <c r="Q99">
        <v>1</v>
      </c>
      <c r="X99">
        <v>0.30199999999999999</v>
      </c>
      <c r="Y99">
        <v>7.07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0.30199999999999999</v>
      </c>
      <c r="AH99">
        <v>2</v>
      </c>
      <c r="AI99">
        <v>72843249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ROW(Source!A104)</f>
        <v>104</v>
      </c>
      <c r="B100">
        <v>72843259</v>
      </c>
      <c r="C100">
        <v>72843243</v>
      </c>
      <c r="D100">
        <v>31112729</v>
      </c>
      <c r="E100">
        <v>1</v>
      </c>
      <c r="F100">
        <v>1</v>
      </c>
      <c r="G100">
        <v>30570983</v>
      </c>
      <c r="H100">
        <v>3</v>
      </c>
      <c r="I100" t="s">
        <v>297</v>
      </c>
      <c r="J100" t="s">
        <v>298</v>
      </c>
      <c r="K100" t="s">
        <v>299</v>
      </c>
      <c r="L100">
        <v>1327</v>
      </c>
      <c r="N100">
        <v>1005</v>
      </c>
      <c r="O100" t="s">
        <v>59</v>
      </c>
      <c r="P100" t="s">
        <v>59</v>
      </c>
      <c r="Q100">
        <v>1</v>
      </c>
      <c r="X100">
        <v>10</v>
      </c>
      <c r="Y100">
        <v>2.31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10</v>
      </c>
      <c r="AH100">
        <v>2</v>
      </c>
      <c r="AI100">
        <v>72843250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ROW(Source!A104)</f>
        <v>104</v>
      </c>
      <c r="B101">
        <v>72843260</v>
      </c>
      <c r="C101">
        <v>72843243</v>
      </c>
      <c r="D101">
        <v>40411058</v>
      </c>
      <c r="E101">
        <v>30570983</v>
      </c>
      <c r="F101">
        <v>1</v>
      </c>
      <c r="G101">
        <v>30570983</v>
      </c>
      <c r="H101">
        <v>3</v>
      </c>
      <c r="I101" t="s">
        <v>335</v>
      </c>
      <c r="J101" t="s">
        <v>3</v>
      </c>
      <c r="K101" t="s">
        <v>336</v>
      </c>
      <c r="L101">
        <v>1346</v>
      </c>
      <c r="N101">
        <v>1009</v>
      </c>
      <c r="O101" t="s">
        <v>70</v>
      </c>
      <c r="P101" t="s">
        <v>70</v>
      </c>
      <c r="Q101">
        <v>1</v>
      </c>
      <c r="X101">
        <v>20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 t="s">
        <v>3</v>
      </c>
      <c r="AG101">
        <v>20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ROW(Source!A104)</f>
        <v>104</v>
      </c>
      <c r="B102">
        <v>72843261</v>
      </c>
      <c r="C102">
        <v>72843243</v>
      </c>
      <c r="D102">
        <v>40427378</v>
      </c>
      <c r="E102">
        <v>30570983</v>
      </c>
      <c r="F102">
        <v>1</v>
      </c>
      <c r="G102">
        <v>30570983</v>
      </c>
      <c r="H102">
        <v>3</v>
      </c>
      <c r="I102" t="s">
        <v>337</v>
      </c>
      <c r="J102" t="s">
        <v>3</v>
      </c>
      <c r="K102" t="s">
        <v>338</v>
      </c>
      <c r="L102">
        <v>1348</v>
      </c>
      <c r="N102">
        <v>1009</v>
      </c>
      <c r="O102" t="s">
        <v>38</v>
      </c>
      <c r="P102" t="s">
        <v>38</v>
      </c>
      <c r="Q102">
        <v>1000</v>
      </c>
      <c r="X102">
        <v>0.84199999999999997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 t="s">
        <v>3</v>
      </c>
      <c r="AG102">
        <v>0.84199999999999997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ROW(Source!A109)</f>
        <v>109</v>
      </c>
      <c r="B103">
        <v>72843271</v>
      </c>
      <c r="C103">
        <v>72843264</v>
      </c>
      <c r="D103">
        <v>44573642</v>
      </c>
      <c r="E103">
        <v>30570983</v>
      </c>
      <c r="F103">
        <v>1</v>
      </c>
      <c r="G103">
        <v>30570983</v>
      </c>
      <c r="H103">
        <v>1</v>
      </c>
      <c r="I103" t="s">
        <v>242</v>
      </c>
      <c r="J103" t="s">
        <v>3</v>
      </c>
      <c r="K103" t="s">
        <v>243</v>
      </c>
      <c r="L103">
        <v>1191</v>
      </c>
      <c r="N103">
        <v>1013</v>
      </c>
      <c r="O103" t="s">
        <v>244</v>
      </c>
      <c r="P103" t="s">
        <v>244</v>
      </c>
      <c r="Q103">
        <v>1</v>
      </c>
      <c r="X103">
        <v>22.55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16</v>
      </c>
      <c r="AG103">
        <v>25.932499999999997</v>
      </c>
      <c r="AH103">
        <v>2</v>
      </c>
      <c r="AI103">
        <v>72843265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ROW(Source!A109)</f>
        <v>109</v>
      </c>
      <c r="B104">
        <v>72843272</v>
      </c>
      <c r="C104">
        <v>72843264</v>
      </c>
      <c r="D104">
        <v>65153288</v>
      </c>
      <c r="E104">
        <v>1</v>
      </c>
      <c r="F104">
        <v>1</v>
      </c>
      <c r="G104">
        <v>30570983</v>
      </c>
      <c r="H104">
        <v>2</v>
      </c>
      <c r="I104" t="s">
        <v>245</v>
      </c>
      <c r="J104" t="s">
        <v>246</v>
      </c>
      <c r="K104" t="s">
        <v>247</v>
      </c>
      <c r="L104">
        <v>1368</v>
      </c>
      <c r="N104">
        <v>1011</v>
      </c>
      <c r="O104" t="s">
        <v>248</v>
      </c>
      <c r="P104" t="s">
        <v>248</v>
      </c>
      <c r="Q104">
        <v>1</v>
      </c>
      <c r="X104">
        <v>0.77</v>
      </c>
      <c r="Y104">
        <v>0</v>
      </c>
      <c r="Z104">
        <v>83.1</v>
      </c>
      <c r="AA104">
        <v>12.62</v>
      </c>
      <c r="AB104">
        <v>0</v>
      </c>
      <c r="AC104">
        <v>0</v>
      </c>
      <c r="AD104">
        <v>1</v>
      </c>
      <c r="AE104">
        <v>0</v>
      </c>
      <c r="AF104" t="s">
        <v>15</v>
      </c>
      <c r="AG104">
        <v>0.96250000000000002</v>
      </c>
      <c r="AH104">
        <v>2</v>
      </c>
      <c r="AI104">
        <v>72843266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ROW(Source!A109)</f>
        <v>109</v>
      </c>
      <c r="B105">
        <v>72843273</v>
      </c>
      <c r="C105">
        <v>72843264</v>
      </c>
      <c r="D105">
        <v>65153348</v>
      </c>
      <c r="E105">
        <v>1</v>
      </c>
      <c r="F105">
        <v>1</v>
      </c>
      <c r="G105">
        <v>30570983</v>
      </c>
      <c r="H105">
        <v>2</v>
      </c>
      <c r="I105" t="s">
        <v>300</v>
      </c>
      <c r="J105" t="s">
        <v>301</v>
      </c>
      <c r="K105" t="s">
        <v>302</v>
      </c>
      <c r="L105">
        <v>1368</v>
      </c>
      <c r="N105">
        <v>1011</v>
      </c>
      <c r="O105" t="s">
        <v>248</v>
      </c>
      <c r="P105" t="s">
        <v>248</v>
      </c>
      <c r="Q105">
        <v>1</v>
      </c>
      <c r="X105">
        <v>0.83</v>
      </c>
      <c r="Y105">
        <v>0</v>
      </c>
      <c r="Z105">
        <v>0.36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15</v>
      </c>
      <c r="AG105">
        <v>1.0374999999999999</v>
      </c>
      <c r="AH105">
        <v>2</v>
      </c>
      <c r="AI105">
        <v>72843267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ROW(Source!A109)</f>
        <v>109</v>
      </c>
      <c r="B106">
        <v>72843274</v>
      </c>
      <c r="C106">
        <v>72843264</v>
      </c>
      <c r="D106">
        <v>31110602</v>
      </c>
      <c r="E106">
        <v>1</v>
      </c>
      <c r="F106">
        <v>1</v>
      </c>
      <c r="G106">
        <v>30570983</v>
      </c>
      <c r="H106">
        <v>3</v>
      </c>
      <c r="I106" t="s">
        <v>252</v>
      </c>
      <c r="J106" t="s">
        <v>253</v>
      </c>
      <c r="K106" t="s">
        <v>254</v>
      </c>
      <c r="L106">
        <v>1346</v>
      </c>
      <c r="N106">
        <v>1009</v>
      </c>
      <c r="O106" t="s">
        <v>70</v>
      </c>
      <c r="P106" t="s">
        <v>70</v>
      </c>
      <c r="Q106">
        <v>1</v>
      </c>
      <c r="X106">
        <v>0.5</v>
      </c>
      <c r="Y106">
        <v>1.61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0.5</v>
      </c>
      <c r="AH106">
        <v>2</v>
      </c>
      <c r="AI106">
        <v>72843268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ROW(Source!A109)</f>
        <v>109</v>
      </c>
      <c r="B107">
        <v>72843275</v>
      </c>
      <c r="C107">
        <v>72843264</v>
      </c>
      <c r="D107">
        <v>64819771</v>
      </c>
      <c r="E107">
        <v>1</v>
      </c>
      <c r="F107">
        <v>1</v>
      </c>
      <c r="G107">
        <v>30570983</v>
      </c>
      <c r="H107">
        <v>3</v>
      </c>
      <c r="I107" t="s">
        <v>303</v>
      </c>
      <c r="J107" t="s">
        <v>304</v>
      </c>
      <c r="K107" t="s">
        <v>305</v>
      </c>
      <c r="L107">
        <v>1327</v>
      </c>
      <c r="N107">
        <v>1005</v>
      </c>
      <c r="O107" t="s">
        <v>59</v>
      </c>
      <c r="P107" t="s">
        <v>59</v>
      </c>
      <c r="Q107">
        <v>1</v>
      </c>
      <c r="X107">
        <v>105</v>
      </c>
      <c r="Y107">
        <v>2.5499999999999998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105</v>
      </c>
      <c r="AH107">
        <v>2</v>
      </c>
      <c r="AI107">
        <v>72843269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ROW(Source!A109)</f>
        <v>109</v>
      </c>
      <c r="B108">
        <v>72843276</v>
      </c>
      <c r="C108">
        <v>72843264</v>
      </c>
      <c r="D108">
        <v>40425889</v>
      </c>
      <c r="E108">
        <v>30570983</v>
      </c>
      <c r="F108">
        <v>1</v>
      </c>
      <c r="G108">
        <v>30570983</v>
      </c>
      <c r="H108">
        <v>3</v>
      </c>
      <c r="I108" t="s">
        <v>339</v>
      </c>
      <c r="J108" t="s">
        <v>3</v>
      </c>
      <c r="K108" t="s">
        <v>340</v>
      </c>
      <c r="L108">
        <v>1327</v>
      </c>
      <c r="N108">
        <v>1005</v>
      </c>
      <c r="O108" t="s">
        <v>59</v>
      </c>
      <c r="P108" t="s">
        <v>59</v>
      </c>
      <c r="Q108">
        <v>1</v>
      </c>
      <c r="X108">
        <v>102.5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 t="s">
        <v>3</v>
      </c>
      <c r="AG108">
        <v>102.5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ROW(Source!A110)</f>
        <v>110</v>
      </c>
      <c r="B109">
        <v>72843271</v>
      </c>
      <c r="C109">
        <v>72843264</v>
      </c>
      <c r="D109">
        <v>44573642</v>
      </c>
      <c r="E109">
        <v>30570983</v>
      </c>
      <c r="F109">
        <v>1</v>
      </c>
      <c r="G109">
        <v>30570983</v>
      </c>
      <c r="H109">
        <v>1</v>
      </c>
      <c r="I109" t="s">
        <v>242</v>
      </c>
      <c r="J109" t="s">
        <v>3</v>
      </c>
      <c r="K109" t="s">
        <v>243</v>
      </c>
      <c r="L109">
        <v>1191</v>
      </c>
      <c r="N109">
        <v>1013</v>
      </c>
      <c r="O109" t="s">
        <v>244</v>
      </c>
      <c r="P109" t="s">
        <v>244</v>
      </c>
      <c r="Q109">
        <v>1</v>
      </c>
      <c r="X109">
        <v>22.55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1</v>
      </c>
      <c r="AF109" t="s">
        <v>16</v>
      </c>
      <c r="AG109">
        <v>25.932499999999997</v>
      </c>
      <c r="AH109">
        <v>2</v>
      </c>
      <c r="AI109">
        <v>72843265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ROW(Source!A110)</f>
        <v>110</v>
      </c>
      <c r="B110">
        <v>72843272</v>
      </c>
      <c r="C110">
        <v>72843264</v>
      </c>
      <c r="D110">
        <v>65153288</v>
      </c>
      <c r="E110">
        <v>1</v>
      </c>
      <c r="F110">
        <v>1</v>
      </c>
      <c r="G110">
        <v>30570983</v>
      </c>
      <c r="H110">
        <v>2</v>
      </c>
      <c r="I110" t="s">
        <v>245</v>
      </c>
      <c r="J110" t="s">
        <v>246</v>
      </c>
      <c r="K110" t="s">
        <v>247</v>
      </c>
      <c r="L110">
        <v>1368</v>
      </c>
      <c r="N110">
        <v>1011</v>
      </c>
      <c r="O110" t="s">
        <v>248</v>
      </c>
      <c r="P110" t="s">
        <v>248</v>
      </c>
      <c r="Q110">
        <v>1</v>
      </c>
      <c r="X110">
        <v>0.77</v>
      </c>
      <c r="Y110">
        <v>0</v>
      </c>
      <c r="Z110">
        <v>83.1</v>
      </c>
      <c r="AA110">
        <v>12.62</v>
      </c>
      <c r="AB110">
        <v>0</v>
      </c>
      <c r="AC110">
        <v>0</v>
      </c>
      <c r="AD110">
        <v>1</v>
      </c>
      <c r="AE110">
        <v>0</v>
      </c>
      <c r="AF110" t="s">
        <v>15</v>
      </c>
      <c r="AG110">
        <v>0.96250000000000002</v>
      </c>
      <c r="AH110">
        <v>2</v>
      </c>
      <c r="AI110">
        <v>72843266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ROW(Source!A110)</f>
        <v>110</v>
      </c>
      <c r="B111">
        <v>72843273</v>
      </c>
      <c r="C111">
        <v>72843264</v>
      </c>
      <c r="D111">
        <v>65153348</v>
      </c>
      <c r="E111">
        <v>1</v>
      </c>
      <c r="F111">
        <v>1</v>
      </c>
      <c r="G111">
        <v>30570983</v>
      </c>
      <c r="H111">
        <v>2</v>
      </c>
      <c r="I111" t="s">
        <v>300</v>
      </c>
      <c r="J111" t="s">
        <v>301</v>
      </c>
      <c r="K111" t="s">
        <v>302</v>
      </c>
      <c r="L111">
        <v>1368</v>
      </c>
      <c r="N111">
        <v>1011</v>
      </c>
      <c r="O111" t="s">
        <v>248</v>
      </c>
      <c r="P111" t="s">
        <v>248</v>
      </c>
      <c r="Q111">
        <v>1</v>
      </c>
      <c r="X111">
        <v>0.83</v>
      </c>
      <c r="Y111">
        <v>0</v>
      </c>
      <c r="Z111">
        <v>0.36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15</v>
      </c>
      <c r="AG111">
        <v>1.0374999999999999</v>
      </c>
      <c r="AH111">
        <v>2</v>
      </c>
      <c r="AI111">
        <v>72843267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ROW(Source!A110)</f>
        <v>110</v>
      </c>
      <c r="B112">
        <v>72843274</v>
      </c>
      <c r="C112">
        <v>72843264</v>
      </c>
      <c r="D112">
        <v>31110602</v>
      </c>
      <c r="E112">
        <v>1</v>
      </c>
      <c r="F112">
        <v>1</v>
      </c>
      <c r="G112">
        <v>30570983</v>
      </c>
      <c r="H112">
        <v>3</v>
      </c>
      <c r="I112" t="s">
        <v>252</v>
      </c>
      <c r="J112" t="s">
        <v>253</v>
      </c>
      <c r="K112" t="s">
        <v>254</v>
      </c>
      <c r="L112">
        <v>1346</v>
      </c>
      <c r="N112">
        <v>1009</v>
      </c>
      <c r="O112" t="s">
        <v>70</v>
      </c>
      <c r="P112" t="s">
        <v>70</v>
      </c>
      <c r="Q112">
        <v>1</v>
      </c>
      <c r="X112">
        <v>0.5</v>
      </c>
      <c r="Y112">
        <v>1.61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0.5</v>
      </c>
      <c r="AH112">
        <v>2</v>
      </c>
      <c r="AI112">
        <v>72843268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ROW(Source!A110)</f>
        <v>110</v>
      </c>
      <c r="B113">
        <v>72843275</v>
      </c>
      <c r="C113">
        <v>72843264</v>
      </c>
      <c r="D113">
        <v>64819771</v>
      </c>
      <c r="E113">
        <v>1</v>
      </c>
      <c r="F113">
        <v>1</v>
      </c>
      <c r="G113">
        <v>30570983</v>
      </c>
      <c r="H113">
        <v>3</v>
      </c>
      <c r="I113" t="s">
        <v>303</v>
      </c>
      <c r="J113" t="s">
        <v>304</v>
      </c>
      <c r="K113" t="s">
        <v>305</v>
      </c>
      <c r="L113">
        <v>1327</v>
      </c>
      <c r="N113">
        <v>1005</v>
      </c>
      <c r="O113" t="s">
        <v>59</v>
      </c>
      <c r="P113" t="s">
        <v>59</v>
      </c>
      <c r="Q113">
        <v>1</v>
      </c>
      <c r="X113">
        <v>105</v>
      </c>
      <c r="Y113">
        <v>2.5499999999999998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105</v>
      </c>
      <c r="AH113">
        <v>2</v>
      </c>
      <c r="AI113">
        <v>72843269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ROW(Source!A110)</f>
        <v>110</v>
      </c>
      <c r="B114">
        <v>72843276</v>
      </c>
      <c r="C114">
        <v>72843264</v>
      </c>
      <c r="D114">
        <v>40425889</v>
      </c>
      <c r="E114">
        <v>30570983</v>
      </c>
      <c r="F114">
        <v>1</v>
      </c>
      <c r="G114">
        <v>30570983</v>
      </c>
      <c r="H114">
        <v>3</v>
      </c>
      <c r="I114" t="s">
        <v>339</v>
      </c>
      <c r="J114" t="s">
        <v>3</v>
      </c>
      <c r="K114" t="s">
        <v>340</v>
      </c>
      <c r="L114">
        <v>1327</v>
      </c>
      <c r="N114">
        <v>1005</v>
      </c>
      <c r="O114" t="s">
        <v>59</v>
      </c>
      <c r="P114" t="s">
        <v>59</v>
      </c>
      <c r="Q114">
        <v>1</v>
      </c>
      <c r="X114">
        <v>102.5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 t="s">
        <v>3</v>
      </c>
      <c r="AG114">
        <v>102.5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ROW(Source!A113)</f>
        <v>113</v>
      </c>
      <c r="B115">
        <v>72843286</v>
      </c>
      <c r="C115">
        <v>72843278</v>
      </c>
      <c r="D115">
        <v>44573642</v>
      </c>
      <c r="E115">
        <v>30570983</v>
      </c>
      <c r="F115">
        <v>1</v>
      </c>
      <c r="G115">
        <v>30570983</v>
      </c>
      <c r="H115">
        <v>1</v>
      </c>
      <c r="I115" t="s">
        <v>242</v>
      </c>
      <c r="J115" t="s">
        <v>3</v>
      </c>
      <c r="K115" t="s">
        <v>243</v>
      </c>
      <c r="L115">
        <v>1191</v>
      </c>
      <c r="N115">
        <v>1013</v>
      </c>
      <c r="O115" t="s">
        <v>244</v>
      </c>
      <c r="P115" t="s">
        <v>244</v>
      </c>
      <c r="Q115">
        <v>1</v>
      </c>
      <c r="X115">
        <v>6.66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1</v>
      </c>
      <c r="AF115" t="s">
        <v>16</v>
      </c>
      <c r="AG115">
        <v>7.6589999999999998</v>
      </c>
      <c r="AH115">
        <v>2</v>
      </c>
      <c r="AI115">
        <v>72843279</v>
      </c>
      <c r="AJ115">
        <v>115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ROW(Source!A113)</f>
        <v>113</v>
      </c>
      <c r="B116">
        <v>72843287</v>
      </c>
      <c r="C116">
        <v>72843278</v>
      </c>
      <c r="D116">
        <v>65153288</v>
      </c>
      <c r="E116">
        <v>1</v>
      </c>
      <c r="F116">
        <v>1</v>
      </c>
      <c r="G116">
        <v>30570983</v>
      </c>
      <c r="H116">
        <v>2</v>
      </c>
      <c r="I116" t="s">
        <v>245</v>
      </c>
      <c r="J116" t="s">
        <v>246</v>
      </c>
      <c r="K116" t="s">
        <v>247</v>
      </c>
      <c r="L116">
        <v>1368</v>
      </c>
      <c r="N116">
        <v>1011</v>
      </c>
      <c r="O116" t="s">
        <v>248</v>
      </c>
      <c r="P116" t="s">
        <v>248</v>
      </c>
      <c r="Q116">
        <v>1</v>
      </c>
      <c r="X116">
        <v>0.03</v>
      </c>
      <c r="Y116">
        <v>0</v>
      </c>
      <c r="Z116">
        <v>83.1</v>
      </c>
      <c r="AA116">
        <v>12.62</v>
      </c>
      <c r="AB116">
        <v>0</v>
      </c>
      <c r="AC116">
        <v>0</v>
      </c>
      <c r="AD116">
        <v>1</v>
      </c>
      <c r="AE116">
        <v>0</v>
      </c>
      <c r="AF116" t="s">
        <v>15</v>
      </c>
      <c r="AG116">
        <v>3.7499999999999999E-2</v>
      </c>
      <c r="AH116">
        <v>2</v>
      </c>
      <c r="AI116">
        <v>72843280</v>
      </c>
      <c r="AJ116">
        <v>116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ROW(Source!A113)</f>
        <v>113</v>
      </c>
      <c r="B117">
        <v>72843288</v>
      </c>
      <c r="C117">
        <v>72843278</v>
      </c>
      <c r="D117">
        <v>65153398</v>
      </c>
      <c r="E117">
        <v>1</v>
      </c>
      <c r="F117">
        <v>1</v>
      </c>
      <c r="G117">
        <v>30570983</v>
      </c>
      <c r="H117">
        <v>2</v>
      </c>
      <c r="I117" t="s">
        <v>276</v>
      </c>
      <c r="J117" t="s">
        <v>277</v>
      </c>
      <c r="K117" t="s">
        <v>278</v>
      </c>
      <c r="L117">
        <v>1368</v>
      </c>
      <c r="N117">
        <v>1011</v>
      </c>
      <c r="O117" t="s">
        <v>248</v>
      </c>
      <c r="P117" t="s">
        <v>248</v>
      </c>
      <c r="Q117">
        <v>1</v>
      </c>
      <c r="X117">
        <v>1.33</v>
      </c>
      <c r="Y117">
        <v>0</v>
      </c>
      <c r="Z117">
        <v>0.8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15</v>
      </c>
      <c r="AG117">
        <v>1.6625000000000001</v>
      </c>
      <c r="AH117">
        <v>2</v>
      </c>
      <c r="AI117">
        <v>72843281</v>
      </c>
      <c r="AJ117">
        <v>117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ROW(Source!A113)</f>
        <v>113</v>
      </c>
      <c r="B118">
        <v>72843289</v>
      </c>
      <c r="C118">
        <v>72843278</v>
      </c>
      <c r="D118">
        <v>65153365</v>
      </c>
      <c r="E118">
        <v>1</v>
      </c>
      <c r="F118">
        <v>1</v>
      </c>
      <c r="G118">
        <v>30570983</v>
      </c>
      <c r="H118">
        <v>2</v>
      </c>
      <c r="I118" t="s">
        <v>306</v>
      </c>
      <c r="J118" t="s">
        <v>307</v>
      </c>
      <c r="K118" t="s">
        <v>308</v>
      </c>
      <c r="L118">
        <v>1368</v>
      </c>
      <c r="N118">
        <v>1011</v>
      </c>
      <c r="O118" t="s">
        <v>248</v>
      </c>
      <c r="P118" t="s">
        <v>248</v>
      </c>
      <c r="Q118">
        <v>1</v>
      </c>
      <c r="X118">
        <v>2.0099999999999998</v>
      </c>
      <c r="Y118">
        <v>0</v>
      </c>
      <c r="Z118">
        <v>0.47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15</v>
      </c>
      <c r="AG118">
        <v>2.5124999999999997</v>
      </c>
      <c r="AH118">
        <v>2</v>
      </c>
      <c r="AI118">
        <v>72843282</v>
      </c>
      <c r="AJ118">
        <v>118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ROW(Source!A113)</f>
        <v>113</v>
      </c>
      <c r="B119">
        <v>72843290</v>
      </c>
      <c r="C119">
        <v>72843278</v>
      </c>
      <c r="D119">
        <v>64820334</v>
      </c>
      <c r="E119">
        <v>1</v>
      </c>
      <c r="F119">
        <v>1</v>
      </c>
      <c r="G119">
        <v>30570983</v>
      </c>
      <c r="H119">
        <v>3</v>
      </c>
      <c r="I119" t="s">
        <v>309</v>
      </c>
      <c r="J119" t="s">
        <v>310</v>
      </c>
      <c r="K119" t="s">
        <v>311</v>
      </c>
      <c r="L119">
        <v>1355</v>
      </c>
      <c r="N119">
        <v>1010</v>
      </c>
      <c r="O119" t="s">
        <v>312</v>
      </c>
      <c r="P119" t="s">
        <v>312</v>
      </c>
      <c r="Q119">
        <v>100</v>
      </c>
      <c r="X119">
        <v>2.63</v>
      </c>
      <c r="Y119">
        <v>64.180000000000007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2.63</v>
      </c>
      <c r="AH119">
        <v>2</v>
      </c>
      <c r="AI119">
        <v>72843283</v>
      </c>
      <c r="AJ119">
        <v>120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ROW(Source!A113)</f>
        <v>113</v>
      </c>
      <c r="B120">
        <v>72843291</v>
      </c>
      <c r="C120">
        <v>72843278</v>
      </c>
      <c r="D120">
        <v>64820345</v>
      </c>
      <c r="E120">
        <v>1</v>
      </c>
      <c r="F120">
        <v>1</v>
      </c>
      <c r="G120">
        <v>30570983</v>
      </c>
      <c r="H120">
        <v>3</v>
      </c>
      <c r="I120" t="s">
        <v>313</v>
      </c>
      <c r="J120" t="s">
        <v>314</v>
      </c>
      <c r="K120" t="s">
        <v>315</v>
      </c>
      <c r="L120">
        <v>1355</v>
      </c>
      <c r="N120">
        <v>1010</v>
      </c>
      <c r="O120" t="s">
        <v>312</v>
      </c>
      <c r="P120" t="s">
        <v>312</v>
      </c>
      <c r="Q120">
        <v>100</v>
      </c>
      <c r="X120">
        <v>2.63</v>
      </c>
      <c r="Y120">
        <v>10.6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2.63</v>
      </c>
      <c r="AH120">
        <v>2</v>
      </c>
      <c r="AI120">
        <v>72843284</v>
      </c>
      <c r="AJ120">
        <v>121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ROW(Source!A113)</f>
        <v>113</v>
      </c>
      <c r="B121">
        <v>72843292</v>
      </c>
      <c r="C121">
        <v>72843278</v>
      </c>
      <c r="D121">
        <v>41388639</v>
      </c>
      <c r="E121">
        <v>30570983</v>
      </c>
      <c r="F121">
        <v>1</v>
      </c>
      <c r="G121">
        <v>30570983</v>
      </c>
      <c r="H121">
        <v>3</v>
      </c>
      <c r="I121" t="s">
        <v>341</v>
      </c>
      <c r="J121" t="s">
        <v>3</v>
      </c>
      <c r="K121" t="s">
        <v>342</v>
      </c>
      <c r="L121">
        <v>1355</v>
      </c>
      <c r="N121">
        <v>1010</v>
      </c>
      <c r="O121" t="s">
        <v>312</v>
      </c>
      <c r="P121" t="s">
        <v>312</v>
      </c>
      <c r="Q121">
        <v>100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 t="s">
        <v>3</v>
      </c>
      <c r="AG121">
        <v>0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ROW(Source!A113)</f>
        <v>113</v>
      </c>
      <c r="B122">
        <v>72843293</v>
      </c>
      <c r="C122">
        <v>72843278</v>
      </c>
      <c r="D122">
        <v>40428184</v>
      </c>
      <c r="E122">
        <v>30570983</v>
      </c>
      <c r="F122">
        <v>1</v>
      </c>
      <c r="G122">
        <v>30570983</v>
      </c>
      <c r="H122">
        <v>3</v>
      </c>
      <c r="I122" t="s">
        <v>343</v>
      </c>
      <c r="J122" t="s">
        <v>3</v>
      </c>
      <c r="K122" t="s">
        <v>344</v>
      </c>
      <c r="L122">
        <v>1301</v>
      </c>
      <c r="N122">
        <v>1003</v>
      </c>
      <c r="O122" t="s">
        <v>207</v>
      </c>
      <c r="P122" t="s">
        <v>207</v>
      </c>
      <c r="Q122">
        <v>1</v>
      </c>
      <c r="X122">
        <v>101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 t="s">
        <v>3</v>
      </c>
      <c r="AG122">
        <v>101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ROW(Source!A114)</f>
        <v>114</v>
      </c>
      <c r="B123">
        <v>72843286</v>
      </c>
      <c r="C123">
        <v>72843278</v>
      </c>
      <c r="D123">
        <v>44573642</v>
      </c>
      <c r="E123">
        <v>30570983</v>
      </c>
      <c r="F123">
        <v>1</v>
      </c>
      <c r="G123">
        <v>30570983</v>
      </c>
      <c r="H123">
        <v>1</v>
      </c>
      <c r="I123" t="s">
        <v>242</v>
      </c>
      <c r="J123" t="s">
        <v>3</v>
      </c>
      <c r="K123" t="s">
        <v>243</v>
      </c>
      <c r="L123">
        <v>1191</v>
      </c>
      <c r="N123">
        <v>1013</v>
      </c>
      <c r="O123" t="s">
        <v>244</v>
      </c>
      <c r="P123" t="s">
        <v>244</v>
      </c>
      <c r="Q123">
        <v>1</v>
      </c>
      <c r="X123">
        <v>6.66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1</v>
      </c>
      <c r="AF123" t="s">
        <v>16</v>
      </c>
      <c r="AG123">
        <v>7.6589999999999998</v>
      </c>
      <c r="AH123">
        <v>2</v>
      </c>
      <c r="AI123">
        <v>72843279</v>
      </c>
      <c r="AJ123">
        <v>122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ROW(Source!A114)</f>
        <v>114</v>
      </c>
      <c r="B124">
        <v>72843287</v>
      </c>
      <c r="C124">
        <v>72843278</v>
      </c>
      <c r="D124">
        <v>65153288</v>
      </c>
      <c r="E124">
        <v>1</v>
      </c>
      <c r="F124">
        <v>1</v>
      </c>
      <c r="G124">
        <v>30570983</v>
      </c>
      <c r="H124">
        <v>2</v>
      </c>
      <c r="I124" t="s">
        <v>245</v>
      </c>
      <c r="J124" t="s">
        <v>246</v>
      </c>
      <c r="K124" t="s">
        <v>247</v>
      </c>
      <c r="L124">
        <v>1368</v>
      </c>
      <c r="N124">
        <v>1011</v>
      </c>
      <c r="O124" t="s">
        <v>248</v>
      </c>
      <c r="P124" t="s">
        <v>248</v>
      </c>
      <c r="Q124">
        <v>1</v>
      </c>
      <c r="X124">
        <v>0.03</v>
      </c>
      <c r="Y124">
        <v>0</v>
      </c>
      <c r="Z124">
        <v>83.1</v>
      </c>
      <c r="AA124">
        <v>12.62</v>
      </c>
      <c r="AB124">
        <v>0</v>
      </c>
      <c r="AC124">
        <v>0</v>
      </c>
      <c r="AD124">
        <v>1</v>
      </c>
      <c r="AE124">
        <v>0</v>
      </c>
      <c r="AF124" t="s">
        <v>15</v>
      </c>
      <c r="AG124">
        <v>3.7499999999999999E-2</v>
      </c>
      <c r="AH124">
        <v>2</v>
      </c>
      <c r="AI124">
        <v>72843280</v>
      </c>
      <c r="AJ124">
        <v>123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ROW(Source!A114)</f>
        <v>114</v>
      </c>
      <c r="B125">
        <v>72843288</v>
      </c>
      <c r="C125">
        <v>72843278</v>
      </c>
      <c r="D125">
        <v>65153398</v>
      </c>
      <c r="E125">
        <v>1</v>
      </c>
      <c r="F125">
        <v>1</v>
      </c>
      <c r="G125">
        <v>30570983</v>
      </c>
      <c r="H125">
        <v>2</v>
      </c>
      <c r="I125" t="s">
        <v>276</v>
      </c>
      <c r="J125" t="s">
        <v>277</v>
      </c>
      <c r="K125" t="s">
        <v>278</v>
      </c>
      <c r="L125">
        <v>1368</v>
      </c>
      <c r="N125">
        <v>1011</v>
      </c>
      <c r="O125" t="s">
        <v>248</v>
      </c>
      <c r="P125" t="s">
        <v>248</v>
      </c>
      <c r="Q125">
        <v>1</v>
      </c>
      <c r="X125">
        <v>1.33</v>
      </c>
      <c r="Y125">
        <v>0</v>
      </c>
      <c r="Z125">
        <v>0.8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15</v>
      </c>
      <c r="AG125">
        <v>1.6625000000000001</v>
      </c>
      <c r="AH125">
        <v>2</v>
      </c>
      <c r="AI125">
        <v>72843281</v>
      </c>
      <c r="AJ125">
        <v>124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ROW(Source!A114)</f>
        <v>114</v>
      </c>
      <c r="B126">
        <v>72843289</v>
      </c>
      <c r="C126">
        <v>72843278</v>
      </c>
      <c r="D126">
        <v>65153365</v>
      </c>
      <c r="E126">
        <v>1</v>
      </c>
      <c r="F126">
        <v>1</v>
      </c>
      <c r="G126">
        <v>30570983</v>
      </c>
      <c r="H126">
        <v>2</v>
      </c>
      <c r="I126" t="s">
        <v>306</v>
      </c>
      <c r="J126" t="s">
        <v>307</v>
      </c>
      <c r="K126" t="s">
        <v>308</v>
      </c>
      <c r="L126">
        <v>1368</v>
      </c>
      <c r="N126">
        <v>1011</v>
      </c>
      <c r="O126" t="s">
        <v>248</v>
      </c>
      <c r="P126" t="s">
        <v>248</v>
      </c>
      <c r="Q126">
        <v>1</v>
      </c>
      <c r="X126">
        <v>2.0099999999999998</v>
      </c>
      <c r="Y126">
        <v>0</v>
      </c>
      <c r="Z126">
        <v>0.47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15</v>
      </c>
      <c r="AG126">
        <v>2.5124999999999997</v>
      </c>
      <c r="AH126">
        <v>2</v>
      </c>
      <c r="AI126">
        <v>72843282</v>
      </c>
      <c r="AJ126">
        <v>125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ROW(Source!A114)</f>
        <v>114</v>
      </c>
      <c r="B127">
        <v>72843290</v>
      </c>
      <c r="C127">
        <v>72843278</v>
      </c>
      <c r="D127">
        <v>64820334</v>
      </c>
      <c r="E127">
        <v>1</v>
      </c>
      <c r="F127">
        <v>1</v>
      </c>
      <c r="G127">
        <v>30570983</v>
      </c>
      <c r="H127">
        <v>3</v>
      </c>
      <c r="I127" t="s">
        <v>309</v>
      </c>
      <c r="J127" t="s">
        <v>310</v>
      </c>
      <c r="K127" t="s">
        <v>311</v>
      </c>
      <c r="L127">
        <v>1355</v>
      </c>
      <c r="N127">
        <v>1010</v>
      </c>
      <c r="O127" t="s">
        <v>312</v>
      </c>
      <c r="P127" t="s">
        <v>312</v>
      </c>
      <c r="Q127">
        <v>100</v>
      </c>
      <c r="X127">
        <v>2.63</v>
      </c>
      <c r="Y127">
        <v>64.180000000000007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2.63</v>
      </c>
      <c r="AH127">
        <v>2</v>
      </c>
      <c r="AI127">
        <v>72843283</v>
      </c>
      <c r="AJ127">
        <v>127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ROW(Source!A114)</f>
        <v>114</v>
      </c>
      <c r="B128">
        <v>72843291</v>
      </c>
      <c r="C128">
        <v>72843278</v>
      </c>
      <c r="D128">
        <v>64820345</v>
      </c>
      <c r="E128">
        <v>1</v>
      </c>
      <c r="F128">
        <v>1</v>
      </c>
      <c r="G128">
        <v>30570983</v>
      </c>
      <c r="H128">
        <v>3</v>
      </c>
      <c r="I128" t="s">
        <v>313</v>
      </c>
      <c r="J128" t="s">
        <v>314</v>
      </c>
      <c r="K128" t="s">
        <v>315</v>
      </c>
      <c r="L128">
        <v>1355</v>
      </c>
      <c r="N128">
        <v>1010</v>
      </c>
      <c r="O128" t="s">
        <v>312</v>
      </c>
      <c r="P128" t="s">
        <v>312</v>
      </c>
      <c r="Q128">
        <v>100</v>
      </c>
      <c r="X128">
        <v>2.63</v>
      </c>
      <c r="Y128">
        <v>10.6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2.63</v>
      </c>
      <c r="AH128">
        <v>2</v>
      </c>
      <c r="AI128">
        <v>72843284</v>
      </c>
      <c r="AJ128">
        <v>128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ROW(Source!A114)</f>
        <v>114</v>
      </c>
      <c r="B129">
        <v>72843292</v>
      </c>
      <c r="C129">
        <v>72843278</v>
      </c>
      <c r="D129">
        <v>41388639</v>
      </c>
      <c r="E129">
        <v>30570983</v>
      </c>
      <c r="F129">
        <v>1</v>
      </c>
      <c r="G129">
        <v>30570983</v>
      </c>
      <c r="H129">
        <v>3</v>
      </c>
      <c r="I129" t="s">
        <v>341</v>
      </c>
      <c r="J129" t="s">
        <v>3</v>
      </c>
      <c r="K129" t="s">
        <v>342</v>
      </c>
      <c r="L129">
        <v>1355</v>
      </c>
      <c r="N129">
        <v>1010</v>
      </c>
      <c r="O129" t="s">
        <v>312</v>
      </c>
      <c r="P129" t="s">
        <v>312</v>
      </c>
      <c r="Q129">
        <v>100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 t="s">
        <v>3</v>
      </c>
      <c r="AG129">
        <v>0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ROW(Source!A114)</f>
        <v>114</v>
      </c>
      <c r="B130">
        <v>72843293</v>
      </c>
      <c r="C130">
        <v>72843278</v>
      </c>
      <c r="D130">
        <v>40428184</v>
      </c>
      <c r="E130">
        <v>30570983</v>
      </c>
      <c r="F130">
        <v>1</v>
      </c>
      <c r="G130">
        <v>30570983</v>
      </c>
      <c r="H130">
        <v>3</v>
      </c>
      <c r="I130" t="s">
        <v>343</v>
      </c>
      <c r="J130" t="s">
        <v>3</v>
      </c>
      <c r="K130" t="s">
        <v>344</v>
      </c>
      <c r="L130">
        <v>1301</v>
      </c>
      <c r="N130">
        <v>1003</v>
      </c>
      <c r="O130" t="s">
        <v>207</v>
      </c>
      <c r="P130" t="s">
        <v>207</v>
      </c>
      <c r="Q130">
        <v>1</v>
      </c>
      <c r="X130">
        <v>101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 t="s">
        <v>3</v>
      </c>
      <c r="AG130">
        <v>101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ROW(Source!A152)</f>
        <v>152</v>
      </c>
      <c r="B131">
        <v>72843528</v>
      </c>
      <c r="C131">
        <v>72843526</v>
      </c>
      <c r="D131">
        <v>42137681</v>
      </c>
      <c r="E131">
        <v>30570983</v>
      </c>
      <c r="F131">
        <v>1</v>
      </c>
      <c r="G131">
        <v>30570983</v>
      </c>
      <c r="H131">
        <v>2</v>
      </c>
      <c r="I131" t="s">
        <v>316</v>
      </c>
      <c r="J131" t="s">
        <v>3</v>
      </c>
      <c r="K131" t="s">
        <v>317</v>
      </c>
      <c r="L131">
        <v>1344</v>
      </c>
      <c r="N131">
        <v>1008</v>
      </c>
      <c r="O131" t="s">
        <v>318</v>
      </c>
      <c r="P131" t="s">
        <v>318</v>
      </c>
      <c r="Q131">
        <v>1</v>
      </c>
      <c r="X131">
        <v>8.86</v>
      </c>
      <c r="Y131">
        <v>0</v>
      </c>
      <c r="Z131">
        <v>1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8.86</v>
      </c>
      <c r="AH131">
        <v>2</v>
      </c>
      <c r="AI131">
        <v>72843527</v>
      </c>
      <c r="AJ131">
        <v>129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ROW(Source!A153)</f>
        <v>153</v>
      </c>
      <c r="B132">
        <v>72843528</v>
      </c>
      <c r="C132">
        <v>72843526</v>
      </c>
      <c r="D132">
        <v>42137681</v>
      </c>
      <c r="E132">
        <v>30570983</v>
      </c>
      <c r="F132">
        <v>1</v>
      </c>
      <c r="G132">
        <v>30570983</v>
      </c>
      <c r="H132">
        <v>2</v>
      </c>
      <c r="I132" t="s">
        <v>316</v>
      </c>
      <c r="J132" t="s">
        <v>3</v>
      </c>
      <c r="K132" t="s">
        <v>317</v>
      </c>
      <c r="L132">
        <v>1344</v>
      </c>
      <c r="N132">
        <v>1008</v>
      </c>
      <c r="O132" t="s">
        <v>318</v>
      </c>
      <c r="P132" t="s">
        <v>318</v>
      </c>
      <c r="Q132">
        <v>1</v>
      </c>
      <c r="X132">
        <v>8.86</v>
      </c>
      <c r="Y132">
        <v>0</v>
      </c>
      <c r="Z132">
        <v>1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8.86</v>
      </c>
      <c r="AH132">
        <v>2</v>
      </c>
      <c r="AI132">
        <v>72843527</v>
      </c>
      <c r="AJ132">
        <v>130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ROW(Source!A154)</f>
        <v>154</v>
      </c>
      <c r="B133">
        <v>72843531</v>
      </c>
      <c r="C133">
        <v>72843529</v>
      </c>
      <c r="D133">
        <v>42137681</v>
      </c>
      <c r="E133">
        <v>30570983</v>
      </c>
      <c r="F133">
        <v>1</v>
      </c>
      <c r="G133">
        <v>30570983</v>
      </c>
      <c r="H133">
        <v>2</v>
      </c>
      <c r="I133" t="s">
        <v>316</v>
      </c>
      <c r="J133" t="s">
        <v>3</v>
      </c>
      <c r="K133" t="s">
        <v>317</v>
      </c>
      <c r="L133">
        <v>1344</v>
      </c>
      <c r="N133">
        <v>1008</v>
      </c>
      <c r="O133" t="s">
        <v>318</v>
      </c>
      <c r="P133" t="s">
        <v>318</v>
      </c>
      <c r="Q133">
        <v>1</v>
      </c>
      <c r="X133">
        <v>36.39</v>
      </c>
      <c r="Y133">
        <v>0</v>
      </c>
      <c r="Z133">
        <v>1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36.39</v>
      </c>
      <c r="AH133">
        <v>2</v>
      </c>
      <c r="AI133">
        <v>72843530</v>
      </c>
      <c r="AJ133">
        <v>131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ROW(Source!A155)</f>
        <v>155</v>
      </c>
      <c r="B134">
        <v>72843531</v>
      </c>
      <c r="C134">
        <v>72843529</v>
      </c>
      <c r="D134">
        <v>42137681</v>
      </c>
      <c r="E134">
        <v>30570983</v>
      </c>
      <c r="F134">
        <v>1</v>
      </c>
      <c r="G134">
        <v>30570983</v>
      </c>
      <c r="H134">
        <v>2</v>
      </c>
      <c r="I134" t="s">
        <v>316</v>
      </c>
      <c r="J134" t="s">
        <v>3</v>
      </c>
      <c r="K134" t="s">
        <v>317</v>
      </c>
      <c r="L134">
        <v>1344</v>
      </c>
      <c r="N134">
        <v>1008</v>
      </c>
      <c r="O134" t="s">
        <v>318</v>
      </c>
      <c r="P134" t="s">
        <v>318</v>
      </c>
      <c r="Q134">
        <v>1</v>
      </c>
      <c r="X134">
        <v>36.39</v>
      </c>
      <c r="Y134">
        <v>0</v>
      </c>
      <c r="Z134">
        <v>1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36.39</v>
      </c>
      <c r="AH134">
        <v>2</v>
      </c>
      <c r="AI134">
        <v>72843530</v>
      </c>
      <c r="AJ134">
        <v>132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ROW(Source!A156)</f>
        <v>156</v>
      </c>
      <c r="B135">
        <v>72843534</v>
      </c>
      <c r="C135">
        <v>72843532</v>
      </c>
      <c r="D135">
        <v>42137681</v>
      </c>
      <c r="E135">
        <v>30570983</v>
      </c>
      <c r="F135">
        <v>1</v>
      </c>
      <c r="G135">
        <v>30570983</v>
      </c>
      <c r="H135">
        <v>2</v>
      </c>
      <c r="I135" t="s">
        <v>316</v>
      </c>
      <c r="J135" t="s">
        <v>3</v>
      </c>
      <c r="K135" t="s">
        <v>317</v>
      </c>
      <c r="L135">
        <v>1344</v>
      </c>
      <c r="N135">
        <v>1008</v>
      </c>
      <c r="O135" t="s">
        <v>318</v>
      </c>
      <c r="P135" t="s">
        <v>318</v>
      </c>
      <c r="Q135">
        <v>1</v>
      </c>
      <c r="X135">
        <v>31.67</v>
      </c>
      <c r="Y135">
        <v>0</v>
      </c>
      <c r="Z135">
        <v>1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31.67</v>
      </c>
      <c r="AH135">
        <v>2</v>
      </c>
      <c r="AI135">
        <v>72843533</v>
      </c>
      <c r="AJ135">
        <v>133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ROW(Source!A157)</f>
        <v>157</v>
      </c>
      <c r="B136">
        <v>72843534</v>
      </c>
      <c r="C136">
        <v>72843532</v>
      </c>
      <c r="D136">
        <v>42137681</v>
      </c>
      <c r="E136">
        <v>30570983</v>
      </c>
      <c r="F136">
        <v>1</v>
      </c>
      <c r="G136">
        <v>30570983</v>
      </c>
      <c r="H136">
        <v>2</v>
      </c>
      <c r="I136" t="s">
        <v>316</v>
      </c>
      <c r="J136" t="s">
        <v>3</v>
      </c>
      <c r="K136" t="s">
        <v>317</v>
      </c>
      <c r="L136">
        <v>1344</v>
      </c>
      <c r="N136">
        <v>1008</v>
      </c>
      <c r="O136" t="s">
        <v>318</v>
      </c>
      <c r="P136" t="s">
        <v>318</v>
      </c>
      <c r="Q136">
        <v>1</v>
      </c>
      <c r="X136">
        <v>31.67</v>
      </c>
      <c r="Y136">
        <v>0</v>
      </c>
      <c r="Z136">
        <v>1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3</v>
      </c>
      <c r="AG136">
        <v>31.67</v>
      </c>
      <c r="AH136">
        <v>2</v>
      </c>
      <c r="AI136">
        <v>72843533</v>
      </c>
      <c r="AJ136">
        <v>134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03743-EFA6-43E4-832D-A9FFC69C0B2B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ТСН-2001</vt:lpstr>
      <vt:lpstr>Source</vt:lpstr>
      <vt:lpstr>SourceObSm</vt:lpstr>
      <vt:lpstr>SmtRes</vt:lpstr>
      <vt:lpstr>EtalonRes</vt:lpstr>
      <vt:lpstr>SrcKA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Денис</cp:lastModifiedBy>
  <dcterms:created xsi:type="dcterms:W3CDTF">2024-10-14T13:48:15Z</dcterms:created>
  <dcterms:modified xsi:type="dcterms:W3CDTF">2024-10-21T18:13:31Z</dcterms:modified>
</cp:coreProperties>
</file>