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Sheet" sheetId="1" r:id="rId1"/>
  </sheets>
  <calcPr calcId="125725"/>
</workbook>
</file>

<file path=xl/calcChain.xml><?xml version="1.0" encoding="utf-8"?>
<calcChain xmlns="http://schemas.openxmlformats.org/spreadsheetml/2006/main">
  <c r="AJ12" i="1"/>
  <c r="AC14"/>
  <c r="AA14"/>
  <c r="V14"/>
  <c r="AF12"/>
  <c r="AH12" s="1"/>
  <c r="AD12"/>
  <c r="AJ15" l="1"/>
</calcChain>
</file>

<file path=xl/sharedStrings.xml><?xml version="1.0" encoding="utf-8"?>
<sst xmlns="http://schemas.openxmlformats.org/spreadsheetml/2006/main" count="52" uniqueCount="50">
  <si>
    <t>Сформировано в системе СТАР - универсальном сервисе для работы с закупками РФ</t>
  </si>
  <si>
    <t>перейти в СТАР (https://star-pro.ru/nmccommon)</t>
  </si>
  <si>
    <t>ПРОТОКОЛ ПО ОБОСНОВАНИЮ НАЧАЛЬНОЙ (МАКСИМАЛЬНОЙ) ЦЕНЫ КОНТРАКТА. ДЛЯ ОПРЕДЕЛЕНИЯ НАЧАЛЬНОЙ (МАКСИМАЛЬНОЙ) ЦЕНЫ КОНТРАКТА ПРИМЕНЁН МЕТОД СОПОСТАВИМЫХ РЫНОЧНЫХ ЦЕН (АНАЛИЗА РЫНКА) В СООТВЕТСТВИИ С П.1 Ч.1, Ч.6 СТ.22 44-ФЗ.</t>
  </si>
  <si>
    <t>Расчет произведен в соответствии с Приказом Минэкономразвития России от 02.10.2013 N 567 на основании информации о ценах продукции, полученной по запросу заказчика (ч.5 ст.22 44-ФЗ) и (или) информации о ценах продукции, содержащейся в контрактах (п.1 ч.18 ст.22 44-ФЗ)</t>
  </si>
  <si>
    <t>предмет контракта</t>
  </si>
  <si>
    <t>№ п/п</t>
  </si>
  <si>
    <t>Наименование товара</t>
  </si>
  <si>
    <t>КТРУ</t>
  </si>
  <si>
    <t>ОКПД2</t>
  </si>
  <si>
    <t>Кол-во</t>
  </si>
  <si>
    <t>Ед. изм.</t>
  </si>
  <si>
    <t>Источник1</t>
  </si>
  <si>
    <t>Источник2</t>
  </si>
  <si>
    <t>Источник3</t>
  </si>
  <si>
    <t>Источник4</t>
  </si>
  <si>
    <t>Источник5</t>
  </si>
  <si>
    <t>Ср. ар. цена за ед. изм., руб.</t>
  </si>
  <si>
    <t xml:space="preserve">Ср. кв. откл. </t>
  </si>
  <si>
    <t>Коэфф. вариации</t>
  </si>
  <si>
    <t>НДС</t>
  </si>
  <si>
    <t>Н(М)ЦК, руб.</t>
  </si>
  <si>
    <t>Цена за ед., руб. / ссылка на контракт 44-ФЗ</t>
  </si>
  <si>
    <t>рис шлифованный цельнозерный</t>
  </si>
  <si>
    <t>10.61.10.000-00000003</t>
  </si>
  <si>
    <t>10.61.11.000</t>
  </si>
  <si>
    <t>-</t>
  </si>
  <si>
    <t>КГ</t>
  </si>
  <si>
    <t>1421200787024000369</t>
  </si>
  <si>
    <t>3421401221924000086</t>
  </si>
  <si>
    <t>2420202203624000067</t>
  </si>
  <si>
    <t>3423100152024000186</t>
  </si>
  <si>
    <t>2420101001324000019</t>
  </si>
  <si>
    <t>1,0</t>
  </si>
  <si>
    <t>ВСЕГО</t>
  </si>
  <si>
    <t>* При определении Н(М)ЦК, ЦКЕП контракта Заказчиком применяется Приказ Минэкономразвития России от 02.10.2013 N 567 "Об утверждении Методических рекомендаций по применению методов определения начальной(максимальной) цены контракта, цены контракта, заключаемого с единственным поставщиком(подрядчиком, исполнителем)". Данный Приказ не учитывает, что применение утвержденных формул определения Н(М)ЦК, ЦКЕП, может привести к формированию цены контракта и цены за единицу товара (работы, услуги) с дробными значениями (количество знаков после запятой превышает 2). Большинство бухгалтерских программ, а также программное обеспечение реестра контрактов не позволяет проводить операции с такими значениями. Поэтому в случае необходимости Заказчиком применяется округление  (вниз) таких показателей.</t>
  </si>
  <si>
    <t xml:space="preserve">Работник контрактной службы/контрактный управляющий:										</t>
  </si>
  <si>
    <t>(должность)</t>
  </si>
  <si>
    <t>(подпись/расшифровка подписи)</t>
  </si>
  <si>
    <t>Дата подготовки обоснования НМЦК:</t>
  </si>
  <si>
    <t>"</t>
  </si>
  <si>
    <t>г.</t>
  </si>
  <si>
    <t>Ф.И.О Исполнителя:</t>
  </si>
  <si>
    <t xml:space="preserve">Номер контактного телефона: </t>
  </si>
  <si>
    <t>STAR-PRO NMC</t>
  </si>
  <si>
    <t>ГБУЗ Тисульская РБ имени А.П.Петренко Поставка продуктов питания (Рис шлифованный) на второе полугодие 2025 года.</t>
  </si>
  <si>
    <t>Панина А.В.</t>
  </si>
  <si>
    <t>Зам.гл.врача:</t>
  </si>
  <si>
    <t>Колосова И.В.</t>
  </si>
  <si>
    <t>апреля</t>
  </si>
  <si>
    <t>Панина Алена Васильевна</t>
  </si>
</sst>
</file>

<file path=xl/styles.xml><?xml version="1.0" encoding="utf-8"?>
<styleSheet xmlns="http://schemas.openxmlformats.org/spreadsheetml/2006/main">
  <numFmts count="1">
    <numFmt numFmtId="164" formatCode="#,##0.00#"/>
  </numFmts>
  <fonts count="8">
    <font>
      <sz val="11"/>
      <color theme="1"/>
      <name val="Calibri"/>
      <family val="2"/>
      <scheme val="minor"/>
    </font>
    <font>
      <b/>
      <sz val="12"/>
      <color rgb="FFFFFFFF"/>
      <name val="Times New Roman"/>
    </font>
    <font>
      <sz val="9"/>
      <color rgb="FF000000"/>
      <name val="Times New Roman"/>
    </font>
    <font>
      <b/>
      <u/>
      <sz val="12"/>
      <color rgb="FFFFFFFF"/>
      <name val="Times New Roman"/>
    </font>
    <font>
      <b/>
      <sz val="9"/>
      <color rgb="FF000000"/>
      <name val="Times New Roman"/>
    </font>
    <font>
      <u/>
      <sz val="8"/>
      <color rgb="FF708090"/>
      <name val="Times New Roman"/>
    </font>
    <font>
      <sz val="8"/>
      <color rgb="FF000000"/>
      <name val="Times New Roman"/>
    </font>
    <font>
      <sz val="9"/>
      <color rgb="FFFFFFFF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366092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2" borderId="0" xfId="0" applyNumberFormat="1" applyFont="1" applyFill="1" applyAlignment="1">
      <alignment horizontal="left" vertical="top" readingOrder="1"/>
    </xf>
    <xf numFmtId="0" fontId="2" fillId="0" borderId="1" xfId="0" applyNumberFormat="1" applyFont="1" applyBorder="1" applyAlignment="1">
      <alignment horizontal="center" vertical="center" wrapText="1" shrinkToFit="1" readingOrder="1"/>
    </xf>
    <xf numFmtId="0" fontId="2" fillId="0" borderId="4" xfId="0" applyNumberFormat="1" applyFont="1" applyBorder="1" applyAlignment="1">
      <alignment horizontal="left" vertical="top" wrapText="1" shrinkToFit="1" readingOrder="1"/>
    </xf>
    <xf numFmtId="164" fontId="2" fillId="0" borderId="6" xfId="0" applyNumberFormat="1" applyFont="1" applyBorder="1" applyAlignment="1">
      <alignment horizontal="center" vertical="center" readingOrder="1"/>
    </xf>
    <xf numFmtId="49" fontId="5" fillId="0" borderId="7" xfId="0" applyNumberFormat="1" applyFont="1" applyBorder="1" applyAlignment="1">
      <alignment horizontal="center" vertical="center" wrapText="1" shrinkToFit="1" readingOrder="1"/>
    </xf>
    <xf numFmtId="49" fontId="6" fillId="0" borderId="7" xfId="0" applyNumberFormat="1" applyFont="1" applyBorder="1" applyAlignment="1">
      <alignment horizontal="center" vertical="center" wrapText="1" shrinkToFit="1" readingOrder="1"/>
    </xf>
    <xf numFmtId="0" fontId="1" fillId="2" borderId="0" xfId="0" applyNumberFormat="1" applyFont="1" applyFill="1" applyAlignment="1">
      <alignment horizontal="center" vertical="top" wrapText="1" shrinkToFit="1" readingOrder="1"/>
    </xf>
    <xf numFmtId="49" fontId="3" fillId="2" borderId="0" xfId="0" applyNumberFormat="1" applyFont="1" applyFill="1" applyAlignment="1">
      <alignment horizontal="center" vertical="top" wrapText="1" shrinkToFit="1" readingOrder="1"/>
    </xf>
    <xf numFmtId="0" fontId="4" fillId="0" borderId="0" xfId="0" applyNumberFormat="1" applyFont="1" applyAlignment="1">
      <alignment horizontal="center" vertical="top" wrapText="1" shrinkToFit="1" readingOrder="1"/>
    </xf>
    <xf numFmtId="0" fontId="2" fillId="0" borderId="0" xfId="0" applyNumberFormat="1" applyFont="1" applyAlignment="1">
      <alignment horizontal="center" vertical="center" wrapText="1" shrinkToFit="1" readingOrder="1"/>
    </xf>
    <xf numFmtId="0" fontId="2" fillId="0" borderId="0" xfId="0" applyNumberFormat="1" applyFont="1" applyAlignment="1">
      <alignment horizontal="center" vertical="top" wrapText="1" shrinkToFit="1" readingOrder="1"/>
    </xf>
    <xf numFmtId="0" fontId="2" fillId="0" borderId="1" xfId="0" applyNumberFormat="1" applyFont="1" applyBorder="1" applyAlignment="1">
      <alignment horizontal="center" vertical="center" wrapText="1" shrinkToFit="1" readingOrder="1"/>
    </xf>
    <xf numFmtId="0" fontId="2" fillId="0" borderId="2" xfId="0" applyNumberFormat="1" applyFont="1" applyBorder="1" applyAlignment="1">
      <alignment horizontal="center" vertical="center" wrapText="1" shrinkToFit="1" readingOrder="1"/>
    </xf>
    <xf numFmtId="0" fontId="2" fillId="0" borderId="3" xfId="0" applyNumberFormat="1" applyFont="1" applyBorder="1" applyAlignment="1">
      <alignment horizontal="center" vertical="center" wrapText="1" shrinkToFit="1" readingOrder="1"/>
    </xf>
    <xf numFmtId="0" fontId="2" fillId="0" borderId="4" xfId="0" applyNumberFormat="1" applyFont="1" applyBorder="1" applyAlignment="1">
      <alignment horizontal="left" vertical="top" wrapText="1" shrinkToFit="1" readingOrder="1"/>
    </xf>
    <xf numFmtId="0" fontId="2" fillId="0" borderId="0" xfId="0" applyNumberFormat="1" applyFont="1" applyAlignment="1">
      <alignment horizontal="left" vertical="top" readingOrder="1"/>
    </xf>
    <xf numFmtId="0" fontId="2" fillId="0" borderId="5" xfId="0" applyNumberFormat="1" applyFont="1" applyBorder="1" applyAlignment="1">
      <alignment horizontal="left" vertical="top" wrapText="1" shrinkToFit="1" readingOrder="1"/>
    </xf>
    <xf numFmtId="49" fontId="2" fillId="0" borderId="6" xfId="0" applyNumberFormat="1" applyFont="1" applyBorder="1" applyAlignment="1">
      <alignment horizontal="center" vertical="center" wrapText="1" shrinkToFit="1" readingOrder="1"/>
    </xf>
    <xf numFmtId="4" fontId="2" fillId="0" borderId="6" xfId="0" applyNumberFormat="1" applyFont="1" applyBorder="1" applyAlignment="1">
      <alignment horizontal="center" vertical="center" wrapText="1" shrinkToFit="1" readingOrder="1"/>
    </xf>
    <xf numFmtId="164" fontId="2" fillId="0" borderId="6" xfId="0" applyNumberFormat="1" applyFont="1" applyBorder="1" applyAlignment="1">
      <alignment horizontal="center" vertical="center" readingOrder="1"/>
    </xf>
    <xf numFmtId="4" fontId="2" fillId="0" borderId="6" xfId="0" applyNumberFormat="1" applyFont="1" applyBorder="1" applyAlignment="1">
      <alignment horizontal="center" vertical="center" readingOrder="1"/>
    </xf>
    <xf numFmtId="164" fontId="2" fillId="0" borderId="6" xfId="0" applyNumberFormat="1" applyFont="1" applyBorder="1" applyAlignment="1">
      <alignment horizontal="center" vertical="center" wrapText="1" shrinkToFit="1" readingOrder="1"/>
    </xf>
    <xf numFmtId="49" fontId="5" fillId="0" borderId="7" xfId="0" applyNumberFormat="1" applyFont="1" applyBorder="1" applyAlignment="1">
      <alignment horizontal="center" vertical="center" wrapText="1" shrinkToFit="1" readingOrder="1"/>
    </xf>
    <xf numFmtId="49" fontId="6" fillId="0" borderId="7" xfId="0" applyNumberFormat="1" applyFont="1" applyBorder="1" applyAlignment="1">
      <alignment horizontal="center" vertical="center" wrapText="1" shrinkToFit="1" readingOrder="1"/>
    </xf>
    <xf numFmtId="0" fontId="4" fillId="0" borderId="0" xfId="0" applyNumberFormat="1" applyFont="1" applyAlignment="1">
      <alignment horizontal="left" vertical="center" wrapText="1" shrinkToFit="1" readingOrder="1"/>
    </xf>
    <xf numFmtId="164" fontId="4" fillId="0" borderId="0" xfId="0" applyNumberFormat="1" applyFont="1" applyAlignment="1">
      <alignment horizontal="center" vertical="center" readingOrder="1"/>
    </xf>
    <xf numFmtId="0" fontId="2" fillId="0" borderId="0" xfId="0" applyNumberFormat="1" applyFont="1" applyAlignment="1">
      <alignment horizontal="left" vertical="top" wrapText="1" shrinkToFit="1" readingOrder="1"/>
    </xf>
    <xf numFmtId="49" fontId="4" fillId="0" borderId="0" xfId="0" applyNumberFormat="1" applyFont="1" applyAlignment="1">
      <alignment horizontal="left" vertical="top" readingOrder="1"/>
    </xf>
    <xf numFmtId="0" fontId="4" fillId="0" borderId="0" xfId="0" applyNumberFormat="1" applyFont="1" applyAlignment="1">
      <alignment horizontal="left" vertical="top" wrapText="1" shrinkToFit="1" readingOrder="1"/>
    </xf>
    <xf numFmtId="0" fontId="2" fillId="0" borderId="0" xfId="0" applyNumberFormat="1" applyFont="1" applyAlignment="1">
      <alignment horizontal="left" wrapText="1" shrinkToFit="1" readingOrder="1"/>
    </xf>
    <xf numFmtId="0" fontId="7" fillId="0" borderId="0" xfId="0" applyNumberFormat="1" applyFont="1" applyAlignment="1">
      <alignment horizontal="left" wrapText="1" shrinkToFit="1" readingOrder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9525</xdr:rowOff>
    </xdr:from>
    <xdr:to>
      <xdr:col>36</xdr:col>
      <xdr:colOff>942975</xdr:colOff>
      <xdr:row>5</xdr:row>
      <xdr:rowOff>9525</xdr:rowOff>
    </xdr:to>
    <xdr:cxnSp macro="">
      <xdr:nvCxnSpPr>
        <xdr:cNvPr id="5" name="Straight Connector 4"/>
        <xdr:cNvCxnSpPr/>
      </xdr:nvCxnSpPr>
      <xdr:spPr>
        <a:prstGeom prst="line">
          <a:avLst/>
        </a:prstGeom>
        <a:ln w="9525" algn="in">
          <a:solidFill>
            <a:srgbClr val="000000"/>
          </a:solidFill>
        </a:ln>
      </xdr:spPr>
    </xdr:cxnSp>
    <xdr:clientData/>
  </xdr:twoCellAnchor>
  <xdr:oneCellAnchor>
    <xdr:from>
      <xdr:col>31</xdr:col>
      <xdr:colOff>9525</xdr:colOff>
      <xdr:row>9</xdr:row>
      <xdr:rowOff>0</xdr:rowOff>
    </xdr:from>
    <xdr:ext cx="800100" cy="781050"/>
    <xdr:pic>
      <xdr:nvPicPr>
        <xdr:cNvPr id="2" name="Picture 1"/>
        <xdr:cNvPicPr/>
      </xdr:nvPicPr>
      <xdr:blipFill rotWithShape="1"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36</xdr:col>
      <xdr:colOff>0</xdr:colOff>
      <xdr:row>9</xdr:row>
      <xdr:rowOff>0</xdr:rowOff>
    </xdr:from>
    <xdr:ext cx="1219200" cy="781050"/>
    <xdr:pic>
      <xdr:nvPicPr>
        <xdr:cNvPr id="3" name="Picture 2"/>
        <xdr:cNvPicPr/>
      </xdr:nvPicPr>
      <xdr:blipFill rotWithShape="1"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33</xdr:col>
      <xdr:colOff>9525</xdr:colOff>
      <xdr:row>10</xdr:row>
      <xdr:rowOff>0</xdr:rowOff>
    </xdr:from>
    <xdr:ext cx="647700" cy="685800"/>
    <xdr:pic>
      <xdr:nvPicPr>
        <xdr:cNvPr id="4" name="Picture 3"/>
        <xdr:cNvPicPr/>
      </xdr:nvPicPr>
      <xdr:blipFill rotWithShape="1"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</xdr:spPr>
    </xdr:pic>
    <xdr:clientData/>
  </xdr:oneCellAnchor>
  <xdr:twoCellAnchor>
    <xdr:from>
      <xdr:col>1</xdr:col>
      <xdr:colOff>0</xdr:colOff>
      <xdr:row>19</xdr:row>
      <xdr:rowOff>9525</xdr:rowOff>
    </xdr:from>
    <xdr:to>
      <xdr:col>26</xdr:col>
      <xdr:colOff>609600</xdr:colOff>
      <xdr:row>19</xdr:row>
      <xdr:rowOff>9525</xdr:rowOff>
    </xdr:to>
    <xdr:cxnSp macro="">
      <xdr:nvCxnSpPr>
        <xdr:cNvPr id="6" name="Straight Connector 5"/>
        <xdr:cNvCxnSpPr/>
      </xdr:nvCxnSpPr>
      <xdr:spPr>
        <a:prstGeom prst="line">
          <a:avLst/>
        </a:prstGeom>
        <a:ln w="9525" algn="in">
          <a:solidFill>
            <a:srgbClr val="000000"/>
          </a:solidFill>
        </a:ln>
      </xdr:spPr>
    </xdr:cxnSp>
    <xdr:clientData/>
  </xdr:twoCellAnchor>
  <xdr:twoCellAnchor>
    <xdr:from>
      <xdr:col>1</xdr:col>
      <xdr:colOff>0</xdr:colOff>
      <xdr:row>22</xdr:row>
      <xdr:rowOff>9525</xdr:rowOff>
    </xdr:from>
    <xdr:to>
      <xdr:col>26</xdr:col>
      <xdr:colOff>609600</xdr:colOff>
      <xdr:row>22</xdr:row>
      <xdr:rowOff>9525</xdr:rowOff>
    </xdr:to>
    <xdr:cxnSp macro="">
      <xdr:nvCxnSpPr>
        <xdr:cNvPr id="7" name="Straight Connector 6"/>
        <xdr:cNvCxnSpPr/>
      </xdr:nvCxnSpPr>
      <xdr:spPr>
        <a:prstGeom prst="line">
          <a:avLst/>
        </a:prstGeom>
        <a:ln w="9525" algn="in">
          <a:solidFill>
            <a:srgbClr val="000000"/>
          </a:solidFill>
        </a:ln>
      </xdr:spPr>
    </xdr:cxnSp>
    <xdr:clientData/>
  </xdr:twoCellAnchor>
  <xdr:twoCellAnchor>
    <xdr:from>
      <xdr:col>8</xdr:col>
      <xdr:colOff>0</xdr:colOff>
      <xdr:row>26</xdr:row>
      <xdr:rowOff>9525</xdr:rowOff>
    </xdr:from>
    <xdr:to>
      <xdr:col>11</xdr:col>
      <xdr:colOff>38100</xdr:colOff>
      <xdr:row>26</xdr:row>
      <xdr:rowOff>9525</xdr:rowOff>
    </xdr:to>
    <xdr:cxnSp macro="">
      <xdr:nvCxnSpPr>
        <xdr:cNvPr id="8" name="Straight Connector 7"/>
        <xdr:cNvCxnSpPr/>
      </xdr:nvCxnSpPr>
      <xdr:spPr>
        <a:prstGeom prst="line">
          <a:avLst/>
        </a:prstGeom>
        <a:ln w="9525" algn="in">
          <a:solidFill>
            <a:srgbClr val="000000"/>
          </a:solidFill>
        </a:ln>
      </xdr:spPr>
    </xdr:cxnSp>
    <xdr:clientData/>
  </xdr:twoCellAnchor>
  <xdr:twoCellAnchor>
    <xdr:from>
      <xdr:col>14</xdr:col>
      <xdr:colOff>0</xdr:colOff>
      <xdr:row>26</xdr:row>
      <xdr:rowOff>9525</xdr:rowOff>
    </xdr:from>
    <xdr:to>
      <xdr:col>19</xdr:col>
      <xdr:colOff>133350</xdr:colOff>
      <xdr:row>26</xdr:row>
      <xdr:rowOff>9525</xdr:rowOff>
    </xdr:to>
    <xdr:cxnSp macro="">
      <xdr:nvCxnSpPr>
        <xdr:cNvPr id="9" name="Straight Connector 8"/>
        <xdr:cNvCxnSpPr/>
      </xdr:nvCxnSpPr>
      <xdr:spPr>
        <a:prstGeom prst="line">
          <a:avLst/>
        </a:prstGeom>
        <a:ln w="9525" algn="in">
          <a:solidFill>
            <a:srgbClr val="000000"/>
          </a:solidFill>
        </a:ln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://zakupki.gov.ru/epz/contract/contractCard/common-info.html?reestrNumber=3421401221924000086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zakupki.gov.ru/epz/contract/contractCard/common-info.html?reestrNumber=1421200787024000369" TargetMode="External"/><Relationship Id="rId1" Type="http://schemas.openxmlformats.org/officeDocument/2006/relationships/hyperlink" Target="https://star-pro.ru/nmccommon" TargetMode="External"/><Relationship Id="rId6" Type="http://schemas.openxmlformats.org/officeDocument/2006/relationships/hyperlink" Target="http://zakupki.gov.ru/epz/contract/contractCard/common-info.html?reestrNumber=2420101001324000019" TargetMode="External"/><Relationship Id="rId5" Type="http://schemas.openxmlformats.org/officeDocument/2006/relationships/hyperlink" Target="http://zakupki.gov.ru/epz/contract/contractCard/common-info.html?reestrNumber=3423100152024000186" TargetMode="External"/><Relationship Id="rId4" Type="http://schemas.openxmlformats.org/officeDocument/2006/relationships/hyperlink" Target="http://zakupki.gov.ru/epz/contract/contractCard/common-info.html?reestrNumber=242020220362400006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N31"/>
  <sheetViews>
    <sheetView tabSelected="1" workbookViewId="0">
      <selection activeCell="T38" sqref="T38"/>
    </sheetView>
  </sheetViews>
  <sheetFormatPr defaultRowHeight="15"/>
  <cols>
    <col min="1" max="1" width="3.85546875" customWidth="1"/>
    <col min="2" max="2" width="0.28515625" customWidth="1"/>
    <col min="3" max="3" width="19.42578125" customWidth="1"/>
    <col min="4" max="4" width="6.7109375" customWidth="1"/>
    <col min="5" max="5" width="3.85546875" customWidth="1"/>
    <col min="6" max="6" width="2" customWidth="1"/>
    <col min="7" max="8" width="0.85546875" customWidth="1"/>
    <col min="9" max="9" width="0.7109375" customWidth="1"/>
    <col min="10" max="10" width="2.5703125" customWidth="1"/>
    <col min="11" max="11" width="3.7109375" customWidth="1"/>
    <col min="12" max="12" width="0.5703125" customWidth="1"/>
    <col min="13" max="13" width="0.85546875" customWidth="1"/>
    <col min="14" max="14" width="1.7109375" customWidth="1"/>
    <col min="15" max="15" width="6.85546875" customWidth="1"/>
    <col min="16" max="16" width="3.42578125" customWidth="1"/>
    <col min="17" max="17" width="1" customWidth="1"/>
    <col min="18" max="18" width="2.42578125" customWidth="1"/>
    <col min="19" max="19" width="3.28515625" customWidth="1"/>
    <col min="20" max="20" width="2" customWidth="1"/>
    <col min="21" max="21" width="4.7109375" customWidth="1"/>
    <col min="22" max="22" width="3.7109375" customWidth="1"/>
    <col min="23" max="23" width="3.42578125" customWidth="1"/>
    <col min="24" max="24" width="3.140625" customWidth="1"/>
    <col min="25" max="26" width="10.28515625" customWidth="1"/>
    <col min="27" max="27" width="9.140625" customWidth="1"/>
    <col min="28" max="28" width="1.140625" customWidth="1"/>
    <col min="29" max="29" width="10.28515625" customWidth="1"/>
    <col min="30" max="30" width="4.85546875" customWidth="1"/>
    <col min="31" max="31" width="4.42578125" customWidth="1"/>
    <col min="32" max="33" width="6.140625" customWidth="1"/>
    <col min="34" max="34" width="9.85546875" customWidth="1"/>
    <col min="35" max="35" width="9.28515625" customWidth="1"/>
    <col min="36" max="36" width="0.140625" customWidth="1"/>
    <col min="37" max="37" width="14.140625" customWidth="1"/>
    <col min="38" max="38" width="2.85546875" customWidth="1"/>
    <col min="39" max="39" width="1.42578125" customWidth="1"/>
    <col min="40" max="40" width="0.140625" customWidth="1"/>
  </cols>
  <sheetData>
    <row r="1" spans="1:40" ht="15" customHeight="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1"/>
    </row>
    <row r="2" spans="1:40" ht="16.5" customHeight="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</row>
    <row r="3" spans="1:40" ht="39.75" customHeight="1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</row>
    <row r="4" spans="1:40" ht="48.75" customHeight="1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</row>
    <row r="5" spans="1:40" ht="18" customHeight="1">
      <c r="C5" s="32" t="s">
        <v>44</v>
      </c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</row>
    <row r="6" spans="1:40" ht="1.5" customHeight="1"/>
    <row r="7" spans="1:40" ht="16.5" customHeight="1">
      <c r="Y7" s="11" t="s">
        <v>4</v>
      </c>
      <c r="Z7" s="11"/>
    </row>
    <row r="8" spans="1:40" ht="9" customHeight="1"/>
    <row r="9" spans="1:40" ht="51" customHeight="1">
      <c r="A9" s="12" t="s">
        <v>5</v>
      </c>
      <c r="B9" s="12"/>
      <c r="C9" s="12" t="s">
        <v>6</v>
      </c>
      <c r="D9" s="12" t="s">
        <v>7</v>
      </c>
      <c r="E9" s="12"/>
      <c r="F9" s="12"/>
      <c r="G9" s="12"/>
      <c r="H9" s="12"/>
      <c r="I9" s="12"/>
      <c r="J9" s="12"/>
      <c r="K9" s="12" t="s">
        <v>8</v>
      </c>
      <c r="L9" s="12"/>
      <c r="M9" s="12"/>
      <c r="N9" s="12"/>
      <c r="O9" s="12"/>
      <c r="P9" s="12"/>
      <c r="Q9" s="12" t="s">
        <v>9</v>
      </c>
      <c r="R9" s="12"/>
      <c r="S9" s="12"/>
      <c r="T9" s="12" t="s">
        <v>10</v>
      </c>
      <c r="U9" s="12"/>
      <c r="V9" s="12" t="s">
        <v>11</v>
      </c>
      <c r="W9" s="12"/>
      <c r="X9" s="12"/>
      <c r="Y9" s="2" t="s">
        <v>12</v>
      </c>
      <c r="Z9" s="2" t="s">
        <v>13</v>
      </c>
      <c r="AA9" s="12" t="s">
        <v>14</v>
      </c>
      <c r="AB9" s="12"/>
      <c r="AC9" s="2" t="s">
        <v>15</v>
      </c>
      <c r="AD9" s="12" t="s">
        <v>16</v>
      </c>
      <c r="AE9" s="12"/>
      <c r="AF9" s="13" t="s">
        <v>17</v>
      </c>
      <c r="AG9" s="13"/>
      <c r="AH9" s="13" t="s">
        <v>18</v>
      </c>
      <c r="AI9" s="14" t="s">
        <v>19</v>
      </c>
      <c r="AJ9" s="14" t="s">
        <v>20</v>
      </c>
      <c r="AK9" s="14"/>
      <c r="AL9" s="14"/>
      <c r="AM9" s="14"/>
    </row>
    <row r="10" spans="1:40" ht="7.5" customHeight="1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 t="s">
        <v>21</v>
      </c>
      <c r="W10" s="12"/>
      <c r="X10" s="12"/>
      <c r="Y10" s="12"/>
      <c r="Z10" s="12"/>
      <c r="AA10" s="12"/>
      <c r="AB10" s="12"/>
      <c r="AC10" s="12"/>
      <c r="AD10" s="12"/>
      <c r="AE10" s="12"/>
      <c r="AF10" s="15"/>
      <c r="AG10" s="15"/>
      <c r="AH10" s="13"/>
      <c r="AI10" s="14"/>
      <c r="AJ10" s="16"/>
      <c r="AK10" s="17"/>
      <c r="AL10" s="17"/>
      <c r="AM10" s="17"/>
    </row>
    <row r="11" spans="1:40" ht="54" customHeight="1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5"/>
      <c r="AG11" s="15"/>
      <c r="AH11" s="3"/>
      <c r="AI11" s="14"/>
      <c r="AJ11" s="16"/>
      <c r="AK11" s="17"/>
      <c r="AL11" s="17"/>
      <c r="AM11" s="17"/>
    </row>
    <row r="12" spans="1:40" ht="20.25" customHeight="1">
      <c r="A12" s="12">
        <v>1</v>
      </c>
      <c r="B12" s="12"/>
      <c r="C12" s="18" t="s">
        <v>22</v>
      </c>
      <c r="D12" s="18" t="s">
        <v>23</v>
      </c>
      <c r="E12" s="18"/>
      <c r="F12" s="18"/>
      <c r="G12" s="18"/>
      <c r="H12" s="18"/>
      <c r="I12" s="18"/>
      <c r="J12" s="18"/>
      <c r="K12" s="18" t="s">
        <v>24</v>
      </c>
      <c r="L12" s="18"/>
      <c r="M12" s="18"/>
      <c r="N12" s="18"/>
      <c r="O12" s="18"/>
      <c r="P12" s="18"/>
      <c r="Q12" s="19">
        <v>150</v>
      </c>
      <c r="R12" s="19"/>
      <c r="S12" s="19"/>
      <c r="T12" s="18" t="s">
        <v>26</v>
      </c>
      <c r="U12" s="18"/>
      <c r="V12" s="20">
        <v>105.96</v>
      </c>
      <c r="W12" s="20"/>
      <c r="X12" s="20"/>
      <c r="Y12" s="4">
        <v>114.14</v>
      </c>
      <c r="Z12" s="4">
        <v>126.4</v>
      </c>
      <c r="AA12" s="20">
        <v>136.71</v>
      </c>
      <c r="AB12" s="20"/>
      <c r="AC12" s="4">
        <v>138.36000000000001</v>
      </c>
      <c r="AD12" s="20">
        <f>ROUND(AVERAGE(V12,Y12,Z12,AA12,AC12), 2)</f>
        <v>124.31</v>
      </c>
      <c r="AE12" s="20"/>
      <c r="AF12" s="21">
        <f>STDEV(V12,Y12,Z12,AA12,AC12)</f>
        <v>14.103917186370495</v>
      </c>
      <c r="AG12" s="21"/>
      <c r="AH12" s="21">
        <f>AF12/AD12*100</f>
        <v>11.34576235730874</v>
      </c>
      <c r="AI12" s="21" t="s">
        <v>25</v>
      </c>
      <c r="AJ12" s="22">
        <f>Q12*AD12</f>
        <v>18646.5</v>
      </c>
      <c r="AK12" s="22"/>
      <c r="AL12" s="22"/>
      <c r="AM12" s="22"/>
    </row>
    <row r="13" spans="1:40" ht="28.5" customHeight="1">
      <c r="A13" s="12"/>
      <c r="B13" s="12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9"/>
      <c r="R13" s="19"/>
      <c r="S13" s="19"/>
      <c r="T13" s="18"/>
      <c r="U13" s="18"/>
      <c r="V13" s="23" t="s">
        <v>27</v>
      </c>
      <c r="W13" s="23"/>
      <c r="X13" s="23"/>
      <c r="Y13" s="5" t="s">
        <v>28</v>
      </c>
      <c r="Z13" s="5" t="s">
        <v>29</v>
      </c>
      <c r="AA13" s="23" t="s">
        <v>30</v>
      </c>
      <c r="AB13" s="23"/>
      <c r="AC13" s="5" t="s">
        <v>31</v>
      </c>
      <c r="AD13" s="20"/>
      <c r="AE13" s="20"/>
      <c r="AF13" s="21"/>
      <c r="AG13" s="21"/>
      <c r="AH13" s="21"/>
      <c r="AI13" s="21"/>
      <c r="AJ13" s="22"/>
      <c r="AK13" s="22"/>
      <c r="AL13" s="22"/>
      <c r="AM13" s="22"/>
    </row>
    <row r="14" spans="1:40" ht="18" customHeight="1">
      <c r="A14" s="12"/>
      <c r="B14" s="12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9"/>
      <c r="R14" s="19"/>
      <c r="S14" s="19"/>
      <c r="T14" s="18"/>
      <c r="U14" s="18"/>
      <c r="V14" s="24">
        <f>ROUND(MIN(1 + (100.68 - 100)/100 + (101.49 - 100)/100 + (101.8 - 100)/100 + (102.4 - 100)/100 + (102.14 - 100)/100 + (101.6 - 100)/100 + (101.21 - 100)/100, 1 + 13/100), 2)</f>
        <v>1.1100000000000001</v>
      </c>
      <c r="W14" s="24"/>
      <c r="X14" s="24"/>
      <c r="Y14" s="6" t="s">
        <v>32</v>
      </c>
      <c r="Z14" s="6" t="s">
        <v>32</v>
      </c>
      <c r="AA14" s="24">
        <f>ROUND(MIN(1 + (100.2 - 100)/100 + (99.51 - 100)/100 + (100.68 - 100)/100 + (101.49 - 100)/100 + (101.8 - 100)/100 + (102.4 - 100)/100 + (102.14 - 100)/100 + (101.6 - 100)/100 + (101.21 - 100)/100, 1 + 13/100), 2)</f>
        <v>1.1100000000000001</v>
      </c>
      <c r="AB14" s="24"/>
      <c r="AC14" s="6">
        <f>ROUND(MIN(1 + (100.45 - 100)/100 + (100.2 - 100)/100 + (99.51 - 100)/100 + (100.68 - 100)/100 + (101.49 - 100)/100 + (101.8 - 100)/100 + (102.4 - 100)/100 + (102.14 - 100)/100 + (101.6 - 100)/100 + (101.21 - 100)/100, 1 + 13/100), 2)</f>
        <v>1.1100000000000001</v>
      </c>
      <c r="AD14" s="20"/>
      <c r="AE14" s="20"/>
      <c r="AF14" s="21"/>
      <c r="AG14" s="21"/>
      <c r="AH14" s="21"/>
      <c r="AI14" s="21"/>
      <c r="AJ14" s="22"/>
      <c r="AK14" s="22"/>
      <c r="AL14" s="22"/>
      <c r="AM14" s="22"/>
    </row>
    <row r="15" spans="1:40" ht="18.75" customHeight="1">
      <c r="B15" s="25" t="s">
        <v>33</v>
      </c>
      <c r="C15" s="25"/>
      <c r="AJ15" s="26">
        <f>SUM(AJ12)</f>
        <v>18646.5</v>
      </c>
      <c r="AK15" s="26"/>
      <c r="AL15" s="26"/>
      <c r="AM15" s="26"/>
      <c r="AN15" s="26"/>
    </row>
    <row r="16" spans="1:40" ht="74.25" customHeight="1">
      <c r="B16" s="27" t="s">
        <v>34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</row>
    <row r="17" spans="2:40" ht="16.5" customHeight="1"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</row>
    <row r="18" spans="2:40" ht="10.5" customHeight="1"/>
    <row r="19" spans="2:40" ht="46.5" customHeight="1">
      <c r="B19" s="29" t="s">
        <v>35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Z19" t="s">
        <v>45</v>
      </c>
    </row>
    <row r="20" spans="2:40" ht="1.5" customHeight="1"/>
    <row r="21" spans="2:40" ht="16.5" customHeight="1">
      <c r="K21" s="11" t="s">
        <v>36</v>
      </c>
      <c r="L21" s="11"/>
      <c r="M21" s="11"/>
      <c r="N21" s="11"/>
      <c r="O21" s="11"/>
    </row>
    <row r="22" spans="2:40" ht="18" customHeight="1">
      <c r="C22" t="s">
        <v>46</v>
      </c>
      <c r="Z22" t="s">
        <v>47</v>
      </c>
    </row>
    <row r="23" spans="2:40" ht="1.5" customHeight="1"/>
    <row r="24" spans="2:40" ht="17.25" customHeight="1">
      <c r="F24" s="27" t="s">
        <v>37</v>
      </c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2:40" ht="9" customHeight="1">
      <c r="B25" s="30" t="s">
        <v>38</v>
      </c>
      <c r="C25" s="30"/>
      <c r="D25" s="30"/>
      <c r="E25" s="30"/>
      <c r="F25" s="30"/>
      <c r="H25" s="30" t="s">
        <v>39</v>
      </c>
      <c r="I25" s="30"/>
      <c r="J25" s="32">
        <v>23</v>
      </c>
      <c r="K25" s="32"/>
      <c r="L25" s="30" t="s">
        <v>39</v>
      </c>
      <c r="M25" s="30"/>
      <c r="O25" s="32" t="s">
        <v>48</v>
      </c>
      <c r="P25" s="32"/>
      <c r="Q25" s="32"/>
      <c r="R25" s="32"/>
      <c r="S25" s="32"/>
      <c r="T25" s="32"/>
      <c r="U25" s="32">
        <v>2025</v>
      </c>
      <c r="V25" s="32"/>
    </row>
    <row r="26" spans="2:40" ht="7.5" customHeight="1">
      <c r="B26" s="30"/>
      <c r="C26" s="30"/>
      <c r="D26" s="30"/>
      <c r="E26" s="30"/>
      <c r="F26" s="30"/>
      <c r="H26" s="30"/>
      <c r="I26" s="30"/>
      <c r="J26" s="32"/>
      <c r="K26" s="32"/>
      <c r="L26" s="30"/>
      <c r="M26" s="30"/>
      <c r="O26" s="32"/>
      <c r="P26" s="32"/>
      <c r="Q26" s="32"/>
      <c r="R26" s="32"/>
      <c r="S26" s="32"/>
      <c r="T26" s="32"/>
      <c r="U26" s="32"/>
      <c r="V26" s="32"/>
      <c r="W26" s="27" t="s">
        <v>40</v>
      </c>
    </row>
    <row r="27" spans="2:40" ht="1.5" customHeight="1">
      <c r="B27" s="30"/>
      <c r="C27" s="30"/>
      <c r="D27" s="30"/>
      <c r="E27" s="30"/>
      <c r="F27" s="30"/>
      <c r="W27" s="27"/>
    </row>
    <row r="28" spans="2:40" ht="3" customHeight="1">
      <c r="W28" s="27"/>
    </row>
    <row r="29" spans="2:40" ht="18.75" customHeight="1">
      <c r="B29" s="30" t="s">
        <v>41</v>
      </c>
      <c r="C29" s="30"/>
      <c r="D29" s="30"/>
      <c r="K29" s="32" t="s">
        <v>49</v>
      </c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</row>
    <row r="30" spans="2:40" ht="17.25" customHeight="1">
      <c r="B30" s="30" t="s">
        <v>42</v>
      </c>
      <c r="C30" s="30"/>
      <c r="D30" s="30"/>
      <c r="K30" s="32">
        <v>83844723599</v>
      </c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AE30" s="31" t="s">
        <v>43</v>
      </c>
      <c r="AF30" s="31"/>
    </row>
    <row r="31" spans="2:40" ht="6.75" customHeight="1">
      <c r="AE31" s="31"/>
      <c r="AF31" s="31"/>
    </row>
  </sheetData>
  <mergeCells count="59">
    <mergeCell ref="W26:W28"/>
    <mergeCell ref="B29:D29"/>
    <mergeCell ref="B30:D30"/>
    <mergeCell ref="AE30:AF31"/>
    <mergeCell ref="C5:AM5"/>
    <mergeCell ref="J25:K26"/>
    <mergeCell ref="O25:T26"/>
    <mergeCell ref="U25:V26"/>
    <mergeCell ref="K29:X29"/>
    <mergeCell ref="K30:X30"/>
    <mergeCell ref="K21:O21"/>
    <mergeCell ref="F24:R24"/>
    <mergeCell ref="B25:F27"/>
    <mergeCell ref="H25:I26"/>
    <mergeCell ref="L25:M26"/>
    <mergeCell ref="B15:C15"/>
    <mergeCell ref="AJ15:AN15"/>
    <mergeCell ref="B16:AN16"/>
    <mergeCell ref="B17:AN17"/>
    <mergeCell ref="B19:Q19"/>
    <mergeCell ref="AH12:AH14"/>
    <mergeCell ref="AI12:AI14"/>
    <mergeCell ref="AJ12:AM14"/>
    <mergeCell ref="V13:X13"/>
    <mergeCell ref="AA13:AB13"/>
    <mergeCell ref="V14:X14"/>
    <mergeCell ref="AA14:AB14"/>
    <mergeCell ref="T12:U14"/>
    <mergeCell ref="V12:X12"/>
    <mergeCell ref="AA12:AB12"/>
    <mergeCell ref="AD12:AE14"/>
    <mergeCell ref="AF12:AG14"/>
    <mergeCell ref="A12:B14"/>
    <mergeCell ref="C12:C14"/>
    <mergeCell ref="D12:J14"/>
    <mergeCell ref="K12:P14"/>
    <mergeCell ref="Q12:S14"/>
    <mergeCell ref="AH9:AH10"/>
    <mergeCell ref="AI9:AI11"/>
    <mergeCell ref="AJ9:AM9"/>
    <mergeCell ref="V10:AC11"/>
    <mergeCell ref="AF10:AG11"/>
    <mergeCell ref="AJ10:AJ11"/>
    <mergeCell ref="AK10:AM11"/>
    <mergeCell ref="T9:U11"/>
    <mergeCell ref="V9:X9"/>
    <mergeCell ref="AA9:AB9"/>
    <mergeCell ref="AD9:AE11"/>
    <mergeCell ref="AF9:AG9"/>
    <mergeCell ref="A9:B11"/>
    <mergeCell ref="C9:C11"/>
    <mergeCell ref="D9:J11"/>
    <mergeCell ref="K9:P11"/>
    <mergeCell ref="Q9:S11"/>
    <mergeCell ref="A1:AL1"/>
    <mergeCell ref="A2:AM2"/>
    <mergeCell ref="A3:AM3"/>
    <mergeCell ref="A4:AM4"/>
    <mergeCell ref="Y7:Z7"/>
  </mergeCells>
  <hyperlinks>
    <hyperlink ref="A2" r:id="rId1"/>
    <hyperlink ref="V13" r:id="rId2"/>
    <hyperlink ref="Y13" r:id="rId3"/>
    <hyperlink ref="Z13" r:id="rId4"/>
    <hyperlink ref="AA13" r:id="rId5"/>
    <hyperlink ref="AC13" r:id="rId6"/>
  </hyperlinks>
  <pageMargins left="0.11999999731779099" right="0" top="0.15000000596046448" bottom="0" header="0.3" footer="0.3"/>
  <pageSetup paperSize="9" orientation="landscape" r:id="rId7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Зам гл бух</dc:creator>
  <cp:lastModifiedBy>Зам гл бух</cp:lastModifiedBy>
  <dcterms:created xsi:type="dcterms:W3CDTF">2025-04-25T02:29:20Z</dcterms:created>
  <dcterms:modified xsi:type="dcterms:W3CDTF">2025-04-25T02:33:44Z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21.2.7.0</vt:lpwstr>
  </property>
</Properties>
</file>